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E:\sdp\Salidas masivas\2017\Variables adicionales\Resultados\"/>
    </mc:Choice>
  </mc:AlternateContent>
  <xr:revisionPtr revIDLastSave="0" documentId="13_ncr:1_{65E18132-F15D-44FE-B65F-8628BF0E6B8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dice" sheetId="1" r:id="rId1"/>
    <sheet name="Tablas 1" sheetId="2" r:id="rId2"/>
    <sheet name="Tablas 2" sheetId="3" r:id="rId3"/>
    <sheet name="Tablas 3" sheetId="4" r:id="rId4"/>
    <sheet name="Tablas 4" sheetId="5" r:id="rId5"/>
    <sheet name="Tablas 5" sheetId="6" r:id="rId6"/>
    <sheet name="Tablas 6" sheetId="7" r:id="rId7"/>
    <sheet name="Tablas 7" sheetId="8" r:id="rId8"/>
    <sheet name="Tablas 8" sheetId="9" r:id="rId9"/>
    <sheet name="Tablas 9" sheetId="10" r:id="rId10"/>
    <sheet name="Tablas 10" sheetId="11" r:id="rId11"/>
    <sheet name="Tablas 11" sheetId="12" r:id="rId12"/>
    <sheet name="Tablas 12" sheetId="13" r:id="rId13"/>
    <sheet name="Tablas 13" sheetId="14" r:id="rId14"/>
    <sheet name="Tablas 14" sheetId="15" r:id="rId15"/>
    <sheet name="Tablas 15" sheetId="16" r:id="rId16"/>
    <sheet name="Tablas 16" sheetId="17" r:id="rId17"/>
    <sheet name="Tablas 17" sheetId="18" r:id="rId18"/>
    <sheet name="Tablas 18" sheetId="19" r:id="rId19"/>
    <sheet name="Tablas 19" sheetId="20" r:id="rId20"/>
    <sheet name="Tablas 20" sheetId="21" r:id="rId21"/>
    <sheet name="Tablas 21" sheetId="22" r:id="rId22"/>
    <sheet name="Tablas 22" sheetId="23" r:id="rId23"/>
    <sheet name="Tablas 23" sheetId="24" r:id="rId24"/>
    <sheet name="Tablas 24" sheetId="25" r:id="rId25"/>
    <sheet name="Tablas 25" sheetId="26" r:id="rId26"/>
    <sheet name="Tablas 26" sheetId="27" r:id="rId27"/>
    <sheet name="Tablas 27" sheetId="28" r:id="rId28"/>
    <sheet name="Tablas 28" sheetId="29" r:id="rId29"/>
    <sheet name="Tablas 29" sheetId="30" r:id="rId30"/>
    <sheet name="Tablas 30" sheetId="31" r:id="rId31"/>
    <sheet name="Tablas 31" sheetId="32" r:id="rId32"/>
    <sheet name="Tablas 32" sheetId="33" r:id="rId33"/>
    <sheet name="Tablas 33" sheetId="34" r:id="rId34"/>
    <sheet name="Tablas 34" sheetId="35" r:id="rId35"/>
    <sheet name="Tablas 35" sheetId="36" r:id="rId36"/>
    <sheet name="Tablas 36" sheetId="37" r:id="rId37"/>
    <sheet name="Tablas 37" sheetId="38" r:id="rId38"/>
    <sheet name="Tablas 38" sheetId="39" r:id="rId39"/>
    <sheet name="Tablas 39" sheetId="40" r:id="rId40"/>
    <sheet name="Tablas 40" sheetId="41" r:id="rId41"/>
    <sheet name="Tablas 41" sheetId="42" r:id="rId42"/>
    <sheet name="Tablas 42" sheetId="43" r:id="rId43"/>
    <sheet name="Tablas 43" sheetId="44" r:id="rId44"/>
    <sheet name="Tablas 44" sheetId="45" r:id="rId45"/>
    <sheet name="Tablas 45" sheetId="46" r:id="rId46"/>
    <sheet name="Tablas 46" sheetId="47" r:id="rId47"/>
    <sheet name="Tablas 47" sheetId="48" r:id="rId48"/>
    <sheet name="Tablas 48" sheetId="49" r:id="rId49"/>
    <sheet name="Tablas 49" sheetId="50" r:id="rId50"/>
    <sheet name="Tablas 50" sheetId="51" r:id="rId51"/>
    <sheet name="Tablas 51" sheetId="52" r:id="rId52"/>
    <sheet name="Tablas 52" sheetId="53" r:id="rId53"/>
    <sheet name="Tablas 53" sheetId="54" r:id="rId54"/>
    <sheet name="Tablas 54" sheetId="55" r:id="rId55"/>
    <sheet name="Tablas 55" sheetId="56" r:id="rId56"/>
    <sheet name="Tablas 56" sheetId="57" r:id="rId57"/>
    <sheet name="Tablas 57" sheetId="58" r:id="rId58"/>
    <sheet name="Tablas 58" sheetId="59" r:id="rId59"/>
    <sheet name="Tablas 59" sheetId="60" r:id="rId60"/>
    <sheet name="Tablas 60" sheetId="61" r:id="rId61"/>
    <sheet name="Tablas 61" sheetId="62" r:id="rId62"/>
    <sheet name="Tablas 62" sheetId="63" r:id="rId63"/>
    <sheet name="Tablas 63" sheetId="64" r:id="rId64"/>
    <sheet name="Tablas 64" sheetId="65" r:id="rId65"/>
    <sheet name="Tablas 65" sheetId="66" r:id="rId66"/>
    <sheet name="Tablas 66" sheetId="67" r:id="rId67"/>
    <sheet name="Tablas 67" sheetId="68" r:id="rId68"/>
    <sheet name="Tablas 68" sheetId="69" r:id="rId69"/>
    <sheet name="Tablas 69" sheetId="70" r:id="rId70"/>
    <sheet name="Tablas 70" sheetId="71" r:id="rId71"/>
    <sheet name="Tablas 71" sheetId="72" r:id="rId72"/>
    <sheet name="Tablas 72" sheetId="73" r:id="rId73"/>
    <sheet name="Tablas 73" sheetId="74" r:id="rId74"/>
    <sheet name="Tablas 74" sheetId="75" r:id="rId75"/>
    <sheet name="Tablas 75" sheetId="76" r:id="rId76"/>
    <sheet name="Tablas 76" sheetId="77" r:id="rId77"/>
    <sheet name="Tablas 77" sheetId="78" r:id="rId7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78" l="1"/>
  <c r="D1" i="78"/>
  <c r="D25" i="77"/>
  <c r="D1" i="77"/>
  <c r="D25" i="76"/>
  <c r="D1" i="76"/>
  <c r="D25" i="75"/>
  <c r="D1" i="75"/>
  <c r="D25" i="74"/>
  <c r="D1" i="74"/>
  <c r="D25" i="73"/>
  <c r="D1" i="73"/>
  <c r="D25" i="72"/>
  <c r="D1" i="72"/>
  <c r="D25" i="71"/>
  <c r="D1" i="71"/>
  <c r="D25" i="70"/>
  <c r="D1" i="70"/>
  <c r="D25" i="69"/>
  <c r="D1" i="69"/>
  <c r="D25" i="68"/>
  <c r="D1" i="68"/>
  <c r="D25" i="67"/>
  <c r="D1" i="67"/>
  <c r="D25" i="66"/>
  <c r="D1" i="66"/>
  <c r="D25" i="65"/>
  <c r="D1" i="65"/>
  <c r="D25" i="64"/>
  <c r="D1" i="64"/>
  <c r="D25" i="63"/>
  <c r="D1" i="63"/>
  <c r="D25" i="62"/>
  <c r="D1" i="62"/>
  <c r="D25" i="61"/>
  <c r="D1" i="61"/>
  <c r="D25" i="60"/>
  <c r="D1" i="60"/>
  <c r="D25" i="59"/>
  <c r="D1" i="59"/>
  <c r="D25" i="58"/>
  <c r="D1" i="58"/>
  <c r="D25" i="57"/>
  <c r="D1" i="57"/>
  <c r="D25" i="56"/>
  <c r="D1" i="56"/>
  <c r="D25" i="55"/>
  <c r="D1" i="55"/>
  <c r="K25" i="54"/>
  <c r="K1" i="54"/>
  <c r="K25" i="53"/>
  <c r="K1" i="53"/>
  <c r="K25" i="52"/>
  <c r="K1" i="52"/>
  <c r="K25" i="51"/>
  <c r="K1" i="51"/>
  <c r="G25" i="50"/>
  <c r="G1" i="50"/>
  <c r="G25" i="49"/>
  <c r="G1" i="49"/>
  <c r="G25" i="48"/>
  <c r="G1" i="48"/>
  <c r="K25" i="47"/>
  <c r="K1" i="47"/>
  <c r="G25" i="46"/>
  <c r="G1" i="46"/>
  <c r="G25" i="45"/>
  <c r="G1" i="45"/>
  <c r="G25" i="44"/>
  <c r="G1" i="44"/>
  <c r="G25" i="43"/>
  <c r="G1" i="43"/>
  <c r="G25" i="42"/>
  <c r="G1" i="42"/>
  <c r="G25" i="41"/>
  <c r="G1" i="41"/>
  <c r="G25" i="40"/>
  <c r="G1" i="40"/>
  <c r="G25" i="39"/>
  <c r="G1" i="39"/>
  <c r="G25" i="38"/>
  <c r="G1" i="38"/>
  <c r="G25" i="37"/>
  <c r="G1" i="37"/>
  <c r="G25" i="36"/>
  <c r="G1" i="36"/>
  <c r="G25" i="35"/>
  <c r="G1" i="35"/>
  <c r="G25" i="34"/>
  <c r="G1" i="34"/>
  <c r="G25" i="33"/>
  <c r="G1" i="33"/>
  <c r="G25" i="32"/>
  <c r="G1" i="32"/>
  <c r="G25" i="31"/>
  <c r="G1" i="31"/>
  <c r="G25" i="30"/>
  <c r="G1" i="30"/>
  <c r="G25" i="29"/>
  <c r="G1" i="29"/>
  <c r="G25" i="28"/>
  <c r="G1" i="28"/>
  <c r="G25" i="27"/>
  <c r="G1" i="27"/>
  <c r="G25" i="26"/>
  <c r="G1" i="26"/>
  <c r="G25" i="25"/>
  <c r="G1" i="25"/>
  <c r="G25" i="24"/>
  <c r="G1" i="24"/>
  <c r="G25" i="23"/>
  <c r="G1" i="23"/>
  <c r="G25" i="22"/>
  <c r="G1" i="22"/>
  <c r="G25" i="21"/>
  <c r="G1" i="21"/>
  <c r="G25" i="20"/>
  <c r="G1" i="20"/>
  <c r="G25" i="19"/>
  <c r="G1" i="19"/>
  <c r="G25" i="18"/>
  <c r="G1" i="18"/>
  <c r="G25" i="17"/>
  <c r="G1" i="17"/>
  <c r="D25" i="16"/>
  <c r="D1" i="16"/>
  <c r="D25" i="15"/>
  <c r="D1" i="15"/>
  <c r="G25" i="14"/>
  <c r="G1" i="14"/>
  <c r="G25" i="13"/>
  <c r="G1" i="13"/>
  <c r="G25" i="12"/>
  <c r="G1" i="12"/>
  <c r="G25" i="11"/>
  <c r="G1" i="11"/>
  <c r="G25" i="10"/>
  <c r="G1" i="10"/>
  <c r="G25" i="9"/>
  <c r="G1" i="9"/>
  <c r="L25" i="8"/>
  <c r="L1" i="8"/>
  <c r="L25" i="7"/>
  <c r="L1" i="7"/>
  <c r="L25" i="6"/>
  <c r="L1" i="6"/>
  <c r="K25" i="5"/>
  <c r="K1" i="5"/>
  <c r="D25" i="4"/>
  <c r="D1" i="4"/>
  <c r="D25" i="3"/>
  <c r="D1" i="3"/>
  <c r="D25" i="2"/>
  <c r="D1" i="2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<sst xmlns="http://schemas.openxmlformats.org/spreadsheetml/2006/main" count="10497" uniqueCount="496">
  <si>
    <t>Indice</t>
  </si>
  <si>
    <t>Numero total de viviendas por zona geográfica</t>
  </si>
  <si>
    <t xml:space="preserve">Capítulo y pregunta principal: </t>
  </si>
  <si>
    <t xml:space="preserve">Subpreguntas relacionadas:      </t>
  </si>
  <si>
    <t>Código de pregunta en análisis: n_viviendase</t>
  </si>
  <si>
    <t/>
  </si>
  <si>
    <t>Viviendas según zona geográfica - Bogotá</t>
  </si>
  <si>
    <t>Codigo</t>
  </si>
  <si>
    <t>Municipio</t>
  </si>
  <si>
    <t>Cantidad</t>
  </si>
  <si>
    <t>Total.Viviendas</t>
  </si>
  <si>
    <t>11001</t>
  </si>
  <si>
    <t>Bogotá</t>
  </si>
  <si>
    <t>Total</t>
  </si>
  <si>
    <t>*Datos expandidos con base en las proyecciones de población, calculadas a partir del Censo Nacional de población y Vivienda 2018</t>
  </si>
  <si>
    <t>**La categoría Urbano corresponde a la clase uno, denominada por el DANE como Cabecera. La categoría Rural corresponde a las clases dos y tres, denominadas por el DANE como Centros poblados y Rural disperso, respectivamente.</t>
  </si>
  <si>
    <t>***En las variables cuantitativas se excluyen del cálculo a quienes no saben o no responden, codificadas con 98 y 99, y en el caso de los tiempos de desplazamiento con 999. Para las variables referentes a años cumplidos no se hace ninguna exclusión. Se invita al usuario a consultar las normas de validación y cosistencia para mayor claridad.</t>
  </si>
  <si>
    <t>Viviendas según zona geográfica - UPL</t>
  </si>
  <si>
    <t>cod</t>
  </si>
  <si>
    <t>UPL</t>
  </si>
  <si>
    <t>1</t>
  </si>
  <si>
    <t>Sumapaz</t>
  </si>
  <si>
    <t>2</t>
  </si>
  <si>
    <t>Tibabuyes</t>
  </si>
  <si>
    <t>3</t>
  </si>
  <si>
    <t>Engativá</t>
  </si>
  <si>
    <t>4</t>
  </si>
  <si>
    <t>Fontibón</t>
  </si>
  <si>
    <t>5</t>
  </si>
  <si>
    <t>Tintal</t>
  </si>
  <si>
    <t>6</t>
  </si>
  <si>
    <t>Patio Bonito</t>
  </si>
  <si>
    <t>7</t>
  </si>
  <si>
    <t>Porvenir</t>
  </si>
  <si>
    <t>8</t>
  </si>
  <si>
    <t>Edén</t>
  </si>
  <si>
    <t>9</t>
  </si>
  <si>
    <t>Bosa</t>
  </si>
  <si>
    <t>10</t>
  </si>
  <si>
    <t>Kennedy</t>
  </si>
  <si>
    <t>11</t>
  </si>
  <si>
    <t>Tunjuelito</t>
  </si>
  <si>
    <t>12</t>
  </si>
  <si>
    <t>Cuenca del Tunjuelo</t>
  </si>
  <si>
    <t>Cuenca Tunjuelo</t>
  </si>
  <si>
    <t>13</t>
  </si>
  <si>
    <t>Rafael Uribe</t>
  </si>
  <si>
    <t>14</t>
  </si>
  <si>
    <t>San Cristóbal</t>
  </si>
  <si>
    <t>15</t>
  </si>
  <si>
    <t>Restrepo</t>
  </si>
  <si>
    <t>16</t>
  </si>
  <si>
    <t>Centro Histórico</t>
  </si>
  <si>
    <t>17</t>
  </si>
  <si>
    <t>Chapinero</t>
  </si>
  <si>
    <t>18</t>
  </si>
  <si>
    <t>Usaquén</t>
  </si>
  <si>
    <t>19</t>
  </si>
  <si>
    <t>Toberín</t>
  </si>
  <si>
    <t>20</t>
  </si>
  <si>
    <t>Niza</t>
  </si>
  <si>
    <t>21</t>
  </si>
  <si>
    <t>Rincón de Suba</t>
  </si>
  <si>
    <t>22</t>
  </si>
  <si>
    <t>Tabora</t>
  </si>
  <si>
    <t>23</t>
  </si>
  <si>
    <t>Arborizadora</t>
  </si>
  <si>
    <t>24</t>
  </si>
  <si>
    <t>Salitre</t>
  </si>
  <si>
    <t>25</t>
  </si>
  <si>
    <t>Puente Aranda</t>
  </si>
  <si>
    <t>26</t>
  </si>
  <si>
    <t>Teusaquillo</t>
  </si>
  <si>
    <t>27</t>
  </si>
  <si>
    <t>Barrios Unidos</t>
  </si>
  <si>
    <t>28</t>
  </si>
  <si>
    <t>Lucero</t>
  </si>
  <si>
    <t>29</t>
  </si>
  <si>
    <t>Usme - Entrenubes</t>
  </si>
  <si>
    <t>30</t>
  </si>
  <si>
    <t>Cerros Orientales</t>
  </si>
  <si>
    <t>31</t>
  </si>
  <si>
    <t>Torca</t>
  </si>
  <si>
    <t>32</t>
  </si>
  <si>
    <t>Britalia</t>
  </si>
  <si>
    <t>33</t>
  </si>
  <si>
    <t>Suba</t>
  </si>
  <si>
    <t>Número total de hogares por zona geográfica</t>
  </si>
  <si>
    <t>Código de pregunta en análisis: n_hogarese</t>
  </si>
  <si>
    <t>Hogares según zona geográfica - Bogotá</t>
  </si>
  <si>
    <t>Total.hogares</t>
  </si>
  <si>
    <t>Hogares según zona geográfica - UPL</t>
  </si>
  <si>
    <t>Número total de personas por zona geográfica</t>
  </si>
  <si>
    <t>Código de pregunta en análisis: n_personase</t>
  </si>
  <si>
    <t>Personas según zona geográfica - Bogotá</t>
  </si>
  <si>
    <t>Total.Personas</t>
  </si>
  <si>
    <t>Personas según zona geográfica - UPL</t>
  </si>
  <si>
    <t>Ciclo de vida acorde a la edad</t>
  </si>
  <si>
    <t>Código de pregunta en análisis: n_ciclo2</t>
  </si>
  <si>
    <t>Personas según si son jóvenes (14 a 28 años) - Bogotá</t>
  </si>
  <si>
    <t>Total.Personas de 0 a 13 años</t>
  </si>
  <si>
    <t>Total.Jóvenes (14 a 28 años)</t>
  </si>
  <si>
    <t>Total.Adultos (29 a 59 años)</t>
  </si>
  <si>
    <t>Total.Adultos mayores (60 años o más)</t>
  </si>
  <si>
    <t>Porcentaje.Personas de 0 a 13 años</t>
  </si>
  <si>
    <t>Porcentaje.Jóvenes (14 a 28 años)</t>
  </si>
  <si>
    <t>Porcentaje.Adultos (29 a 59 años)</t>
  </si>
  <si>
    <t>Porcentaje.Adultos mayores (60 años o más)</t>
  </si>
  <si>
    <t>Personas según si son jóvenes (14 a 28 años) - UPL</t>
  </si>
  <si>
    <t>Rango de edad</t>
  </si>
  <si>
    <t>Código de pregunta en análisis: n_redad</t>
  </si>
  <si>
    <t>Personas según rango de edad - Bogotá</t>
  </si>
  <si>
    <t>Total.0 a 4 años</t>
  </si>
  <si>
    <t>Total.5 a 9 años</t>
  </si>
  <si>
    <t>Total.10 a 14 años</t>
  </si>
  <si>
    <t>Total.15 a 19 años</t>
  </si>
  <si>
    <t>Total.20 a 24 años</t>
  </si>
  <si>
    <t>Total.25 a 29 años</t>
  </si>
  <si>
    <t>Total.30 a 34 años</t>
  </si>
  <si>
    <t>Total.35 a 39 años</t>
  </si>
  <si>
    <t>Total.40 a 44 años</t>
  </si>
  <si>
    <t>Total.45 a 49 años</t>
  </si>
  <si>
    <t>Total.50 a 54 años</t>
  </si>
  <si>
    <t>Total.55 a 59 años</t>
  </si>
  <si>
    <t>Total.60 a 64 años</t>
  </si>
  <si>
    <t>Total.65 a 69 años</t>
  </si>
  <si>
    <t>Total.70 años o más</t>
  </si>
  <si>
    <t>Porcentaje.0 a 4 años</t>
  </si>
  <si>
    <t>Porcentaje.5 a 9 años</t>
  </si>
  <si>
    <t>Porcentaje.10 a 14 años</t>
  </si>
  <si>
    <t>Porcentaje.15 a 19 años</t>
  </si>
  <si>
    <t>Porcentaje.20 a 24 años</t>
  </si>
  <si>
    <t>Porcentaje.25 a 29 años</t>
  </si>
  <si>
    <t>Porcentaje.30 a 34 años</t>
  </si>
  <si>
    <t>Porcentaje.35 a 39 años</t>
  </si>
  <si>
    <t>Porcentaje.40 a 44 años</t>
  </si>
  <si>
    <t>Porcentaje.45 a 49 años</t>
  </si>
  <si>
    <t>Porcentaje.50 a 54 años</t>
  </si>
  <si>
    <t>Porcentaje.55 a 59 años</t>
  </si>
  <si>
    <t>Porcentaje.60 a 64 años</t>
  </si>
  <si>
    <t>Porcentaje.65 a 69 años</t>
  </si>
  <si>
    <t>Porcentaje.70 años o más</t>
  </si>
  <si>
    <t>Personas según rango de edad - UPL</t>
  </si>
  <si>
    <t>Máximo nivel educativo alcanzado (35 años o más)</t>
  </si>
  <si>
    <t>Código de pregunta en análisis: n_maxedu</t>
  </si>
  <si>
    <t>Personas según máximo nivel educativo alcanzado (35 años o más) - Bogotá</t>
  </si>
  <si>
    <t>Total.Ninguno</t>
  </si>
  <si>
    <t>Total.Primaria o preescolar</t>
  </si>
  <si>
    <t>Total.Media o secundaria</t>
  </si>
  <si>
    <t>Total.Técnico o Tecnólogo</t>
  </si>
  <si>
    <t>Total.Universitario incompleto</t>
  </si>
  <si>
    <t>Total.Universitario o más</t>
  </si>
  <si>
    <t>Porcentaje.Ninguno</t>
  </si>
  <si>
    <t>Porcentaje.Primaria o preescolar</t>
  </si>
  <si>
    <t>Porcentaje.Media o secundaria</t>
  </si>
  <si>
    <t>Porcentaje.Técnico o Tecnólogo</t>
  </si>
  <si>
    <t>Porcentaje.Universitario incompleto</t>
  </si>
  <si>
    <t>Porcentaje.Universitario o más</t>
  </si>
  <si>
    <t>Personas según máximo nivel educativo alcanzado (35 años o más) - UPL</t>
  </si>
  <si>
    <t>Máximo nivel educativo alcanzado del jefe de hogar</t>
  </si>
  <si>
    <t>Código de pregunta en análisis: n_maxedujef</t>
  </si>
  <si>
    <t>Hogares según máximo nivel educativo alcanzado del jefe de hogar - Bogotá</t>
  </si>
  <si>
    <t>Hogares según máximo nivel educativo alcanzado del jefe de hogar - UPL</t>
  </si>
  <si>
    <t>Población en edad de trabajar-PET</t>
  </si>
  <si>
    <t>Código de pregunta en análisis: n_pet</t>
  </si>
  <si>
    <t>Personas según si pertenencen a la población en edad de trabajar-PET - Bogotá</t>
  </si>
  <si>
    <t>Total.NA</t>
  </si>
  <si>
    <t>Total.Población en edad de trabajar (15 años o más)</t>
  </si>
  <si>
    <t>Porcentaje.NA</t>
  </si>
  <si>
    <t>Porcentaje.Población en edad de trabajar (15 años o más)</t>
  </si>
  <si>
    <t>Personas según si pertenencen a la población en edad de trabajar-PET - UPL</t>
  </si>
  <si>
    <t>Fuerza laboral</t>
  </si>
  <si>
    <t>Código de pregunta en análisis: n_fuerza_trabajo</t>
  </si>
  <si>
    <t>Personas según si pertenecen a la fuerza labotal-FL - Bogotá</t>
  </si>
  <si>
    <t>Total.En la fuerza laboral</t>
  </si>
  <si>
    <t>Porcentaje.En la fuerza laboral</t>
  </si>
  <si>
    <t>Personas según si pertenecen a la fuerza labotal-FL - UPL</t>
  </si>
  <si>
    <t>Población ocupada, desocupada y tasa de dempleo</t>
  </si>
  <si>
    <t>Código de pregunta en análisis: n_ocupados</t>
  </si>
  <si>
    <t>Personas según si se encuentran desocupados (tasa de desempleo) - Bogotá</t>
  </si>
  <si>
    <t>Total.Ocupados</t>
  </si>
  <si>
    <t>Porcentaje.Ocupados</t>
  </si>
  <si>
    <t>Personas según si se encuentran desocupados (tasa de desempleo) - UPL</t>
  </si>
  <si>
    <t>Informalidad (por tamaño de empresa)</t>
  </si>
  <si>
    <t>Código de pregunta en análisis: n_informal</t>
  </si>
  <si>
    <t>Personas según si se encuentran en un empleo informal (tamaño empresa) - Bogotá</t>
  </si>
  <si>
    <t>Total.Sí</t>
  </si>
  <si>
    <t>Porcentaje.Sí</t>
  </si>
  <si>
    <t>Personas según si se encuentran en un empleo informal (tamaño empresa) - UPL</t>
  </si>
  <si>
    <t>Persona en pobreza monetaria</t>
  </si>
  <si>
    <t>Código de pregunta en análisis: n_pobre_monetario</t>
  </si>
  <si>
    <t>Personas según si se encuentran en pobreza monetaria - Bogotá</t>
  </si>
  <si>
    <t>Personas según si se encuentran en pobreza monetaria - UPL</t>
  </si>
  <si>
    <t>Persona en pobreza monetaria extrema</t>
  </si>
  <si>
    <t>Código de pregunta en análisis: n_pobre_extremo</t>
  </si>
  <si>
    <t>Personas según si se encuentran en pobreza monetaria extrema - Bogotá</t>
  </si>
  <si>
    <t>Personas según si se encuentran en pobreza monetaria extrema - UPL</t>
  </si>
  <si>
    <t>Ingreso de la unidad de gasto por persona, con imputación de arriendo a propietarios</t>
  </si>
  <si>
    <t>Código de pregunta en análisis: n_ingpcugarr</t>
  </si>
  <si>
    <t>Promedio del ingreso de la unidad de gasto por persona, con imputación de arriendo a propietarios - bogotá</t>
  </si>
  <si>
    <t>Promedio</t>
  </si>
  <si>
    <t>Promedio del ingreso de la unidad de gasto por persona, con imputación de arriendo a propietarios - UPL</t>
  </si>
  <si>
    <t>Ingreso de la unidad de gasto, con imputación de arriendo a propietarios</t>
  </si>
  <si>
    <t>Código de pregunta en análisis: n_ingtotugarr</t>
  </si>
  <si>
    <t>Promedio del ingreso total de la unidad de gasto, con imputación de arriendo a propietarios - bogotá</t>
  </si>
  <si>
    <t>Promedio del ingreso total de la unidad de gasto, con imputación de arriendo a propietarios - UPL</t>
  </si>
  <si>
    <t>Déficit cuantitativo</t>
  </si>
  <si>
    <t>Código de pregunta en análisis: n_deficit_cuantitativo</t>
  </si>
  <si>
    <t>Hogares según si se encuentran en déficit cuantitativo - Bogotá</t>
  </si>
  <si>
    <t>Hogares según si se encuentran en déficit cuantitativo - UPL</t>
  </si>
  <si>
    <t>Déficit cualitativo</t>
  </si>
  <si>
    <t>Código de pregunta en análisis: n_deficit_cualitativo</t>
  </si>
  <si>
    <t>Hogares según si se encuentran en déficit cualitativo - Bogotá</t>
  </si>
  <si>
    <t>Hogares según si se encuentran en déficit cualitativo - UPL</t>
  </si>
  <si>
    <t>Déficit habitacional (cuantitativo o cualitativo)</t>
  </si>
  <si>
    <t>Código de pregunta en análisis: n_deficit_habitacional</t>
  </si>
  <si>
    <t>Hogares según si se encuentran en déficit habitacional (cualitativo o cuantitativo) - Bogotá</t>
  </si>
  <si>
    <t>Hogares según si se encuentran en déficit habitacional (cualitativo o cuantitativo) - UPL</t>
  </si>
  <si>
    <t>Déficit cuantitativo: componente  tipo de vivienda</t>
  </si>
  <si>
    <t>Código de pregunta en análisis: n_tipo_vivienda</t>
  </si>
  <si>
    <t>Hogares según si se encuentran en déficit cuantitativo: componente  tipo de vivienda - Bogotá</t>
  </si>
  <si>
    <t>Hogares según si se encuentran en déficit cuantitativo: componente  tipo de vivienda - UPL</t>
  </si>
  <si>
    <t>Déficit cuantitativo: componente  paredes</t>
  </si>
  <si>
    <t>Código de pregunta en análisis: n_deficit_paredes</t>
  </si>
  <si>
    <t>Hogares según si se encuentran en déficit cuantitativo: componente  paredes - Bogotá</t>
  </si>
  <si>
    <t>Hogares según si se encuentran en déficit cuantitativo: componente  paredes - UPL</t>
  </si>
  <si>
    <t>Déficit cuantitativo: componente  cohabitación</t>
  </si>
  <si>
    <t>Código de pregunta en análisis: n_cohabitacion</t>
  </si>
  <si>
    <t>Hogares según si se encuentran en déficit cuantitativo: componente  cohabitación - Bogotá</t>
  </si>
  <si>
    <t>Hogares según si se encuentran en déficit cuantitativo: componente  cohabitación - UPL</t>
  </si>
  <si>
    <t>Déficit cuantitativo: componente  hacinamiento crítico</t>
  </si>
  <si>
    <t>Código de pregunta en análisis: n_hacinamiento_critico</t>
  </si>
  <si>
    <t>Hogares según si se encuentran en déficit cuantitativo: componente  hacinamiento crítico - Bogotá</t>
  </si>
  <si>
    <t>Hogares según si se encuentran en déficit cuantitativo: componente  hacinamiento crítico - UPL</t>
  </si>
  <si>
    <t>Déficit cualitativo: componente hacinamiento mitigable (Jerarquizado)</t>
  </si>
  <si>
    <t>Código de pregunta en análisis: n_hacinamientomit_jer</t>
  </si>
  <si>
    <t>Hogares según si se encuentran en déficit cualitativo: componente hacinamiento mitigable (Jerarquizado) - Bogotá</t>
  </si>
  <si>
    <t>Hogares según si se encuentran en déficit cualitativo: componente hacinamiento mitigable (Jerarquizado) - UPL</t>
  </si>
  <si>
    <t>Déficit cualitativo: componente pisos inadecuados (Jerarquizado)</t>
  </si>
  <si>
    <t>Código de pregunta en análisis: n_pisos_jer</t>
  </si>
  <si>
    <t>Hogares según si se encuentran en déficit cualitativo: componente pisos inadecuados (Jerarquizado) - Bogotá</t>
  </si>
  <si>
    <t>Hogares según si se encuentran en déficit cualitativo: componente pisos inadecuados (Jerarquizado) - UPL</t>
  </si>
  <si>
    <t>Déficit cualitativo: componente cocina (Jerarquizado)</t>
  </si>
  <si>
    <t>Código de pregunta en análisis: n_cocina_jer</t>
  </si>
  <si>
    <t>Hogares según si se encuentran en déficit cualitativo: componente cocina (Jerarquizado) - Bogotá</t>
  </si>
  <si>
    <t>Hogares según si se encuentran en déficit cualitativo: componente cocina (Jerarquizado) - UPL</t>
  </si>
  <si>
    <t>Déficit cualitativo: componente fuentes de agua (Jerarquizado)</t>
  </si>
  <si>
    <t>Código de pregunta en análisis: n_agua_jer</t>
  </si>
  <si>
    <t>Hogares según si se encuentran en déficit cualitativo: componente fuentes de agua (Jerarquizado) - Bogotá</t>
  </si>
  <si>
    <t>Hogares según si se encuentran en déficit cualitativo: componente fuentes de agua (Jerarquizado) - UPL</t>
  </si>
  <si>
    <t>Déficit cualitativo: componente alcantarillado (Jerarquizado)</t>
  </si>
  <si>
    <t>Código de pregunta en análisis: n_alcantarillado_jer</t>
  </si>
  <si>
    <t>Hogares según si se encuentran en déficit cualitativo: componente alcantarillado (Jerarquizado) - Bogotá</t>
  </si>
  <si>
    <t>Hogares según si se encuentran en déficit cualitativo: componente alcantarillado (Jerarquizado) - UPL</t>
  </si>
  <si>
    <t>Déficit cualitativo: componente energía eléctrica (Jerarquizado)</t>
  </si>
  <si>
    <t>Código de pregunta en análisis: n_energia_jer</t>
  </si>
  <si>
    <t>Hogares según si se encuentran en déficit cualitativo: componente energía eléctrica (Jerarquizado) - Bogotá</t>
  </si>
  <si>
    <t>Hogares según si se encuentran en déficit cualitativo: componente energía eléctrica (Jerarquizado) - UPL</t>
  </si>
  <si>
    <t>Déficit cualitativo: componente recolección de basuras (Jerarquizado)</t>
  </si>
  <si>
    <t>Código de pregunta en análisis: n_recoleccion_jer</t>
  </si>
  <si>
    <t>Hogares según si se encuentran en déficit cualitativo: componente recolección de basuras (Jerarquizado) - Bogotá</t>
  </si>
  <si>
    <t>Hogares según si se encuentran en déficit cualitativo: componente recolección de basuras (Jerarquizado) - UPL</t>
  </si>
  <si>
    <t>Pobre según el indice de pobreza multidimensional-IPM</t>
  </si>
  <si>
    <t>Código de pregunta en análisis: n_pobre_ipm</t>
  </si>
  <si>
    <t>Personas según si son pobres (Indice de pobreza Multidimensional-IPM) - Bogotá</t>
  </si>
  <si>
    <t>Personas según si son pobres (Indice de pobreza Multidimensional-IPM) - UPL</t>
  </si>
  <si>
    <t>IPM: privación por bajo logro escolar</t>
  </si>
  <si>
    <t>Código de pregunta en análisis: n_bajo_logro</t>
  </si>
  <si>
    <t>Hogares según si están privados por bajo logro escolar (IPM) - Bogotá</t>
  </si>
  <si>
    <t>Total.Privado</t>
  </si>
  <si>
    <t>Porcentaje.Privado</t>
  </si>
  <si>
    <t>Hogares según si están privados por bajo logro escolar (IPM) - UPL</t>
  </si>
  <si>
    <t>IPM: privación por analfabetismo</t>
  </si>
  <si>
    <t>Código de pregunta en análisis: n_analfabeta</t>
  </si>
  <si>
    <t>Hogares según si están privados por analfabetismo (IPM) - Bogotá</t>
  </si>
  <si>
    <t>Hogares según si están privados por analfabetismo (IPM) - UPL</t>
  </si>
  <si>
    <t>IPM: privación por inasistencia escolar</t>
  </si>
  <si>
    <t>Código de pregunta en análisis: n_inasistencia</t>
  </si>
  <si>
    <t>Hogares según si están privados por inasistencia escolar (IPM) - Bogotá</t>
  </si>
  <si>
    <t>Hogares según si están privados por inasistencia escolar (IPM) - UPL</t>
  </si>
  <si>
    <t>IPM: privación por rezago escolar</t>
  </si>
  <si>
    <t>Código de pregunta en análisis: n_rezago</t>
  </si>
  <si>
    <t>Hogares según si están privados por rezago escolar (IPM) - Bogotá</t>
  </si>
  <si>
    <t>Hogares según si están privados por rezago escolar (IPM) - UPL</t>
  </si>
  <si>
    <t>IPM: privación por barreras en atención a la 1a infancia</t>
  </si>
  <si>
    <t>Código de pregunta en análisis: n_atencion</t>
  </si>
  <si>
    <t>Hogares según si están privados por barreras en atención a la 1a infancia (IPM) - Bogotá</t>
  </si>
  <si>
    <t>Hogares según si están privados por barreras en atención a la 1a infancia (IPM) - UPL</t>
  </si>
  <si>
    <t>IPM: privación por trabajo infantil</t>
  </si>
  <si>
    <t>Código de pregunta en análisis: n_trabajo_infantil</t>
  </si>
  <si>
    <t>Hogares según si están privados por trabajo infantil (IPM) - Bogotá</t>
  </si>
  <si>
    <t>Hogares según si están privados por trabajo infantil (IPM) - UPL</t>
  </si>
  <si>
    <t>IPM: privación por desempleo de larga duración</t>
  </si>
  <si>
    <t>Código de pregunta en análisis: n_desempleo_ld</t>
  </si>
  <si>
    <t>Hogares según si están privados por desempleo de larga duración (IPM) - Bogotá</t>
  </si>
  <si>
    <t>Hogares según si están privados por desempleo de larga duración (IPM) - UPL</t>
  </si>
  <si>
    <t>IPM: privación por empleo informal</t>
  </si>
  <si>
    <t>Código de pregunta en análisis: n_empleo_informal</t>
  </si>
  <si>
    <t>Hogares según si están privados por empleo informal (IPM) - Bogotá</t>
  </si>
  <si>
    <t>Hogares según si están privados por empleo informal (IPM) - UPL</t>
  </si>
  <si>
    <t>IPM: privación por falta de aseguramiento en salud</t>
  </si>
  <si>
    <t>Código de pregunta en análisis: n_salud</t>
  </si>
  <si>
    <t>Hogares según si están privados por falta de aseguramiento en salud (IPM) - Bogotá</t>
  </si>
  <si>
    <t>Hogares según si están privados por falta de aseguramiento en salud (IPM) - UPL</t>
  </si>
  <si>
    <t>IPM: privación por barreras de acceso a salud</t>
  </si>
  <si>
    <t>Código de pregunta en análisis: n_acceso_salud</t>
  </si>
  <si>
    <t>Hogares según si están privados por barreras de acceso a salud (IPM) - Bogotá</t>
  </si>
  <si>
    <t>Hogares según si están privados por barreras de acceso a salud (IPM) - UPL</t>
  </si>
  <si>
    <t>IPM: privación por falta de acceso a fuente de agua mejorda</t>
  </si>
  <si>
    <t>Código de pregunta en análisis: n_acceso_agua</t>
  </si>
  <si>
    <t>Hogares según si están privados por falta de acceso a fuente de agua mejorda (IPM) - Bogotá</t>
  </si>
  <si>
    <t>Hogares según si están privados por falta de acceso a fuente de agua mejorda (IPM) - UPL</t>
  </si>
  <si>
    <t>IPM: privación por inadecuada eliminación de excretas</t>
  </si>
  <si>
    <t>Código de pregunta en análisis: n_excretas</t>
  </si>
  <si>
    <t>Hogares según si están privados por inadecuada eliminación de excretas (IPM) - Bogotá</t>
  </si>
  <si>
    <t>Hogares según si están privados por inadecuada eliminación de excretas (IPM) - UPL</t>
  </si>
  <si>
    <t>IPM: privación por pisos inadecuados</t>
  </si>
  <si>
    <t>Código de pregunta en análisis: n_pisos</t>
  </si>
  <si>
    <t>Hogares según si están privados por pisos inadecuados (IPM) - Bogotá</t>
  </si>
  <si>
    <t>Hogares según si están privados por pisos inadecuados (IPM) - UPL</t>
  </si>
  <si>
    <t>IPM: privación por paredes inadecuadas</t>
  </si>
  <si>
    <t>Código de pregunta en análisis: n_paredes</t>
  </si>
  <si>
    <t>Hogares según si están privados por paredes inadecuadas (IPM) - Bogotá</t>
  </si>
  <si>
    <t>Hogares según si están privados por paredes inadecuadas (IPM) - UPL</t>
  </si>
  <si>
    <t>IPM: privación por hacinamiento</t>
  </si>
  <si>
    <t>Código de pregunta en análisis: n_hacinamiento</t>
  </si>
  <si>
    <t>Hogares según si están privados por hacinamiento (IPM) - Bogotá</t>
  </si>
  <si>
    <t>Hogares según si están privados por hacinamiento (IPM) - UPL</t>
  </si>
  <si>
    <t>Tamaño del hogar</t>
  </si>
  <si>
    <t>Código de pregunta en análisis: n_tamanio_hog</t>
  </si>
  <si>
    <t>Hogares según el número de personas que lo conforman - Bogotá</t>
  </si>
  <si>
    <t>Total.Una persona</t>
  </si>
  <si>
    <t>Total.Dos personas</t>
  </si>
  <si>
    <t>Total.Tres personas</t>
  </si>
  <si>
    <t>Total.Cuatro o más personas</t>
  </si>
  <si>
    <t>Porcentaje.Una persona</t>
  </si>
  <si>
    <t>Porcentaje.Dos personas</t>
  </si>
  <si>
    <t>Porcentaje.Tres personas</t>
  </si>
  <si>
    <t>Porcentaje.Cuatro o más personas</t>
  </si>
  <si>
    <t>Hogares según el número de personas que lo conforman - UPL</t>
  </si>
  <si>
    <t>Discapacidad</t>
  </si>
  <si>
    <t>Código de pregunta en análisis: n_discapacidad</t>
  </si>
  <si>
    <t>Personas según si se encuentran en condición de discapacidad - Bogotá</t>
  </si>
  <si>
    <t>Total.Sin discapacidad</t>
  </si>
  <si>
    <t>Total.Con discapacidad</t>
  </si>
  <si>
    <t>Porcentaje.Sin discapacidad</t>
  </si>
  <si>
    <t>Porcentaje.Con discapacidad</t>
  </si>
  <si>
    <t>Personas según si se encuentran en condición de discapacidad - UPL</t>
  </si>
  <si>
    <t>Sectores LGBTI</t>
  </si>
  <si>
    <t>Código de pregunta en análisis: n_lgbti</t>
  </si>
  <si>
    <t>Personas según si pertenecen a los sectores LGBTI - Bogotá</t>
  </si>
  <si>
    <t>Total.No pertenece a los sectores LGBTI</t>
  </si>
  <si>
    <t>Total.Pertenece a los sectores LGBTI</t>
  </si>
  <si>
    <t>Porcentaje.No pertenece a los sectores LGBTI</t>
  </si>
  <si>
    <t>Porcentaje.Pertenece a los sectores LGBTI</t>
  </si>
  <si>
    <t>Personas según si pertenecen a los sectores LGBTI - UPL</t>
  </si>
  <si>
    <t>Sexo del jefe de hogar</t>
  </si>
  <si>
    <t>Código de pregunta en análisis: n_sexo_jefe</t>
  </si>
  <si>
    <t>Personas según el sexo del jefe de hogar al que pertenencen - Bogotá</t>
  </si>
  <si>
    <t>Total.Jefe hombre</t>
  </si>
  <si>
    <t>Total.Jefe mujer</t>
  </si>
  <si>
    <t>Porcentaje.Jefe hombre</t>
  </si>
  <si>
    <t>Porcentaje.Jefe mujer</t>
  </si>
  <si>
    <t>Personas según el sexo del jefe de hogar al que pertenencen - UPL</t>
  </si>
  <si>
    <t>Migración</t>
  </si>
  <si>
    <t>Código de pregunta en análisis: n_migracion</t>
  </si>
  <si>
    <t>Personas según lugar de nacimiento y lugar donde vivían hace menos de 5 años - Bogotá</t>
  </si>
  <si>
    <t>Total.Nació en otro país y viene de Venezuela</t>
  </si>
  <si>
    <t>Total.Nació en Colombia y viene de Venezuela</t>
  </si>
  <si>
    <t>Total.Viene de cualquier otro país distinto de Venezuela</t>
  </si>
  <si>
    <t>Total.No había nacido o vive en Colombia desde hace más de 5 años</t>
  </si>
  <si>
    <t>Porcentaje.Nació en otro país y viene de Venezuela</t>
  </si>
  <si>
    <t>Porcentaje.Nació en Colombia y viene de Venezuela</t>
  </si>
  <si>
    <t>Porcentaje.Viene de cualquier otro país distinto de Venezuela</t>
  </si>
  <si>
    <t>Porcentaje.No había nacido o vive en Colombia desde hace más de 5 años</t>
  </si>
  <si>
    <t>Personas según lugar de nacimiento y lugar donde vivían hace menos de 5 años - UPL</t>
  </si>
  <si>
    <t>Tiempo de desplazamiento al sitio de estudio (educación preescolar, básica y media)</t>
  </si>
  <si>
    <t>Código de pregunta en análisis: n_viaje_pbm</t>
  </si>
  <si>
    <t>Personas según tiempo de desplazamiento al sitio de estudio (educación preescolar, básica y media) - Bogotá</t>
  </si>
  <si>
    <t>Total.Hasta 15 minutos</t>
  </si>
  <si>
    <t>Total.De 16 a 30 minutos</t>
  </si>
  <si>
    <t>Total.De 31 a 60 minutos</t>
  </si>
  <si>
    <t>Total.Más de 60 minutos</t>
  </si>
  <si>
    <t>Porcentaje.Hasta 15 minutos</t>
  </si>
  <si>
    <t>Porcentaje.De 16 a 30 minutos</t>
  </si>
  <si>
    <t>Porcentaje.De 31 a 60 minutos</t>
  </si>
  <si>
    <t>Porcentaje.Más de 60 minutos</t>
  </si>
  <si>
    <t>Personas según tiempo de desplazamiento al sitio de estudio (educación preescolar, básica y media) - UPL</t>
  </si>
  <si>
    <t>Tiempo de desplazamiento al sitio de estudio (educación superior)</t>
  </si>
  <si>
    <t>Código de pregunta en análisis: n_viaje_superior</t>
  </si>
  <si>
    <t>Personas según tiempo de desplazamiento al sitio de estudio (educación superior) - Bogotá</t>
  </si>
  <si>
    <t>Personas según tiempo de desplazamiento al sitio de estudio (educación superior) - UPL</t>
  </si>
  <si>
    <t>Tiempo de desplazamiento al sitio de trabajo</t>
  </si>
  <si>
    <t>Código de pregunta en análisis: n_viaje_trabajo</t>
  </si>
  <si>
    <t>Personas según tiempo de desplazamiento al sitio de trabajo - Bogotá</t>
  </si>
  <si>
    <t>Personas según tiempo de desplazamiento al sitio de trabajo - UPL</t>
  </si>
  <si>
    <t>Gasto corriente mensual</t>
  </si>
  <si>
    <t>Código de pregunta en análisis: n_gm_corriente</t>
  </si>
  <si>
    <t>Promedio del gasto corriente mensual - bogotá</t>
  </si>
  <si>
    <t>Promedio del gasto corriente mensual - UPL</t>
  </si>
  <si>
    <t>Gasto mensual en alimentación</t>
  </si>
  <si>
    <t>Código de pregunta en análisis: n_gm_alimentos</t>
  </si>
  <si>
    <t>Promedio del gasto mensual en alimentación - bogotá</t>
  </si>
  <si>
    <t>Promedio del gasto mensual en alimentación - UPL</t>
  </si>
  <si>
    <t>Gasto mensual en bebidas alcohólicas</t>
  </si>
  <si>
    <t>Código de pregunta en análisis: n_gm_bebidas</t>
  </si>
  <si>
    <t>Promedio del gasto mensual en bebidas alcohólicas - bogotá</t>
  </si>
  <si>
    <t>Promedio del gasto mensual en bebidas alcohólicas - UPL</t>
  </si>
  <si>
    <t>Gasto mensual en vestuario</t>
  </si>
  <si>
    <t>Código de pregunta en análisis: n_gm_vest</t>
  </si>
  <si>
    <t>Promedio del gasto mensual en vestuario - bogotá</t>
  </si>
  <si>
    <t>Promedio del gasto mensual en vestuario - UPL</t>
  </si>
  <si>
    <t>Gasto mensual en vivienda</t>
  </si>
  <si>
    <t>Código de pregunta en análisis: n_gm_vivienda</t>
  </si>
  <si>
    <t>Promedio del gasto mensual en vivienda - bogotá</t>
  </si>
  <si>
    <t>Promedio del gasto mensual en vivienda - UPL</t>
  </si>
  <si>
    <t>Gasto mensual en enseres</t>
  </si>
  <si>
    <t>Código de pregunta en análisis: n_gm_enseres</t>
  </si>
  <si>
    <t>Promedio del gasto mensual en enseres - bogotá</t>
  </si>
  <si>
    <t>Promedio del gasto mensual en enseres - UPL</t>
  </si>
  <si>
    <t>Gasto mensual en salud</t>
  </si>
  <si>
    <t>Código de pregunta en análisis: n_gm_salud_hog</t>
  </si>
  <si>
    <t>Promedio del gasto mensual en salud - bogotá</t>
  </si>
  <si>
    <t>Promedio del gasto mensual en salud - UPL</t>
  </si>
  <si>
    <t>Gasto mensual en transporte y comunicaciones</t>
  </si>
  <si>
    <t>Código de pregunta en análisis: n_gm_trans_com</t>
  </si>
  <si>
    <t>Promedio del gasto mensual en transporte y comunicaciones - bogotá</t>
  </si>
  <si>
    <t>Promedio del gasto mensual en transporte y comunicaciones - UPL</t>
  </si>
  <si>
    <t>Gasto mensual en recreación</t>
  </si>
  <si>
    <t>Código de pregunta en análisis: n_gm_recrea</t>
  </si>
  <si>
    <t>Promedio del gasto mensual en recreación - bogotá</t>
  </si>
  <si>
    <t>Promedio del gasto mensual en recreación - UPL</t>
  </si>
  <si>
    <t>Gasto mensual en educación</t>
  </si>
  <si>
    <t>Código de pregunta en análisis: n_gm_educ_hog</t>
  </si>
  <si>
    <t>Promedio del gasto mensual en educación - bogotá</t>
  </si>
  <si>
    <t>Promedio del gasto mensual en educación - UPL</t>
  </si>
  <si>
    <t>Gasto mensual en otros</t>
  </si>
  <si>
    <t>Código de pregunta en análisis: n_gm_otros</t>
  </si>
  <si>
    <t>Promedio del gasto mensual en otros - bogotá</t>
  </si>
  <si>
    <t>Promedio del gasto mensual en otros - UPL</t>
  </si>
  <si>
    <t>Gasto mensual en bienes durables</t>
  </si>
  <si>
    <t>Código de pregunta en análisis: n_gm_durable</t>
  </si>
  <si>
    <t>Promedio del gasto mensual en bienes durables - bogotá</t>
  </si>
  <si>
    <t>Promedio del gasto mensual en bienes durables - UPL</t>
  </si>
  <si>
    <t>Gasto corriente mensual percapita</t>
  </si>
  <si>
    <t>Código de pregunta en análisis: n_gm_corriente_per_capita</t>
  </si>
  <si>
    <t>Promedio del gasto corriente mensual percapita - bogotá</t>
  </si>
  <si>
    <t>Promedio del gasto corriente mensual percapita - UPL</t>
  </si>
  <si>
    <t>Gasto mensual percapita en alimentación</t>
  </si>
  <si>
    <t>Código de pregunta en análisis: n_gm_alimentos_per_capita</t>
  </si>
  <si>
    <t>Promedio del gasto mensual percapita en alimentación - bogotá</t>
  </si>
  <si>
    <t>Promedio del gasto mensual percapita en alimentación - UPL</t>
  </si>
  <si>
    <t>Gasto mensual percapita en bebidas alcohólicas</t>
  </si>
  <si>
    <t>Código de pregunta en análisis: n_gm_bebidas_per_capita</t>
  </si>
  <si>
    <t>Promedio del gasto mensual percapita en bebidas alcohólicas - bogotá</t>
  </si>
  <si>
    <t>Promedio del gasto mensual percapita en bebidas alcohólicas - UPL</t>
  </si>
  <si>
    <t>Gasto mensual percapita en vestuario</t>
  </si>
  <si>
    <t>Código de pregunta en análisis: n_gm_vest_per_capita</t>
  </si>
  <si>
    <t>Promedio del gasto mensual percapita en vestuario - bogotá</t>
  </si>
  <si>
    <t>Promedio del gasto mensual percapita en vestuario - UPL</t>
  </si>
  <si>
    <t>Gasto mensual percapita en vivienda</t>
  </si>
  <si>
    <t>Código de pregunta en análisis: n_gm_vivienda_per_capita</t>
  </si>
  <si>
    <t>Promedio del gasto mensual percapita en vivienda - bogotá</t>
  </si>
  <si>
    <t>Promedio del gasto mensual percapita en vivienda - UPL</t>
  </si>
  <si>
    <t>Gasto mensual percapita en enseres</t>
  </si>
  <si>
    <t>Código de pregunta en análisis: n_gm_enseres_per_capita</t>
  </si>
  <si>
    <t>Promedio del gasto mensual percapita en enseres - bogotá</t>
  </si>
  <si>
    <t>Promedio del gasto mensual percapita en enseres - UPL</t>
  </si>
  <si>
    <t>Gasto mensual percapita en salud</t>
  </si>
  <si>
    <t>Código de pregunta en análisis: n_gm_salud_hog_per_capita</t>
  </si>
  <si>
    <t>Promedio del gasto mensual percapita en salud - bogotá</t>
  </si>
  <si>
    <t>Promedio del gasto mensual percapita en salud - UPL</t>
  </si>
  <si>
    <t>Gasto mensual percapita en transporte y comunicaciones</t>
  </si>
  <si>
    <t>Código de pregunta en análisis: n_gm_trans_com_per_capita</t>
  </si>
  <si>
    <t>Promedio del gasto mensual percapita en transporte y comunicaciones - bogotá</t>
  </si>
  <si>
    <t>Promedio del gasto mensual percapita en transporte y comunicaciones - UPL</t>
  </si>
  <si>
    <t>Gasto mensual percapita en recreación</t>
  </si>
  <si>
    <t>Código de pregunta en análisis: n_gm_recrea_per_capita</t>
  </si>
  <si>
    <t>Promedio del gasto mensual percapita en recreación - bogotá</t>
  </si>
  <si>
    <t>Promedio del gasto mensual percapita en recreación - UPL</t>
  </si>
  <si>
    <t>Gasto mensual percapita en educación</t>
  </si>
  <si>
    <t>Código de pregunta en análisis: n_gm_educ_hog_per_capita</t>
  </si>
  <si>
    <t>Promedio del gasto mensual percapita en educación - bogotá</t>
  </si>
  <si>
    <t>Promedio del gasto mensual percapita en educación - UPL</t>
  </si>
  <si>
    <t>Gasto mensual percapita en otros</t>
  </si>
  <si>
    <t>Código de pregunta en análisis: n_gm_otros_per_capita</t>
  </si>
  <si>
    <t>Promedio del gasto mensual percapita en otros - bogotá</t>
  </si>
  <si>
    <t>Promedio del gasto mensual percapita en otros - UPL</t>
  </si>
  <si>
    <t>Gasto mensual percapita en bienes durables</t>
  </si>
  <si>
    <t>Código de pregunta en análisis: n_gm_durable_per_capita</t>
  </si>
  <si>
    <t>Promedio del gasto mensual percapita en bienes durables - bogotá</t>
  </si>
  <si>
    <t>Promedio del gasto mensual percapita en bienes durables - UPL</t>
  </si>
  <si>
    <t>Encuesta Multipropósito 2017: Resultados por pregunta</t>
  </si>
  <si>
    <t>NOTA: En los resultados de esta pregunta solo se incluyen a quienes efectivamente la respondieron simultáneamente con la variable de cruce, por tanto, en las tablas pueden faltar municipios, localidades o UPZ porque en ningún hogar de estas zonas contestaron la pregunta o ninguno de los hogares en la muestra les aplica la variable de cruce. Además, los resultados dependen de la respuesta a preguntas precedentes en el formulario de la encuesta. Para mejorar la interpretación de las tablas, le invitamos a leer el formulario de la encuesta 2017.</t>
  </si>
  <si>
    <t>Fuente: DANE y SDP - Encuesta Multipropósito 2017. Cálculos: SDP-Dirección de Información y Estadísticas. Fecha de cálculo 2023-10-18</t>
  </si>
  <si>
    <t>****De acuerdo con el análisis realizados por la Dirección de Información y Estadísticas de la SDP se recomienda tener precaución con el uso de los indicadores derivados de la EM 2017 para las siguientes tres UPL: Cuenca del Tunjuelo, Cerros Orientales y Torca, debido a que tienen una menor correspondencia con las UPZ de la encuesta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</si>
</sst>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family val="2"/>
      <scheme val="minor"/>
    </font>
    <font>
      <b/>
      <sz val="18"/>
      <color rgb="FF0000FF"/>
      <name val="Calibri"/>
      <family val="2"/>
    </font>
    <font>
      <b/>
      <sz val="16"/>
      <color rgb="FF0000FF"/>
      <name val="Calibri"/>
      <family val="2"/>
    </font>
    <font>
      <b/>
      <sz val="11"/>
      <color rgb="FFFF0000"/>
      <name val="Calibri"/>
      <family val="2"/>
    </font>
    <font>
      <b/>
      <sz val="13"/>
      <color rgb="FF0000FF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rgb="FF4F81BD"/>
      </top>
      <bottom style="thick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64" fontId="6" fillId="0" borderId="2" xfId="0" applyNumberFormat="1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86400" cy="11887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4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2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4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2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3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4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5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6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7.xml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86"/>
  <sheetViews>
    <sheetView tabSelected="1" workbookViewId="0">
      <selection activeCell="A12" sqref="A12"/>
    </sheetView>
  </sheetViews>
  <sheetFormatPr baseColWidth="10" defaultRowHeight="15" x14ac:dyDescent="0.25"/>
  <sheetData>
    <row r="7" spans="1:1" ht="23.25" x14ac:dyDescent="0.35">
      <c r="A7" s="1" t="s">
        <v>492</v>
      </c>
    </row>
    <row r="9" spans="1:1" ht="21" x14ac:dyDescent="0.35">
      <c r="A9" s="2" t="s">
        <v>0</v>
      </c>
    </row>
    <row r="10" spans="1:1" x14ac:dyDescent="0.25">
      <c r="A10" s="7" t="str">
        <f>HYPERLINK("#'Tablas 1'!A1", "Tablas 1. Indicadores compuestos: Viviendas según zona geográfica")</f>
        <v>Tablas 1. Indicadores compuestos: Viviendas según zona geográfica</v>
      </c>
    </row>
    <row r="11" spans="1:1" x14ac:dyDescent="0.25">
      <c r="A11" s="7" t="str">
        <f>HYPERLINK("#'Tablas 2'!A1", "Tablas 2. Indicadores compuestos: Hogares según zona geográfica")</f>
        <v>Tablas 2. Indicadores compuestos: Hogares según zona geográfica</v>
      </c>
    </row>
    <row r="12" spans="1:1" x14ac:dyDescent="0.25">
      <c r="A12" s="7" t="str">
        <f>HYPERLINK("#'Tablas 3'!A1", "Tablas 3. Indicadores compuestos: Personas según zona geográfica")</f>
        <v>Tablas 3. Indicadores compuestos: Personas según zona geográfica</v>
      </c>
    </row>
    <row r="13" spans="1:1" x14ac:dyDescent="0.25">
      <c r="A13" s="7" t="str">
        <f>HYPERLINK("#'Tablas 4'!A1", "Tablas 4. Indicadores compuestos: Personas según si son jóvenes (14 a 28 años)")</f>
        <v>Tablas 4. Indicadores compuestos: Personas según si son jóvenes (14 a 28 años)</v>
      </c>
    </row>
    <row r="14" spans="1:1" x14ac:dyDescent="0.25">
      <c r="A14" s="7" t="str">
        <f>HYPERLINK("#'Tablas 5'!A1", "Tablas 5. Indicadores compuestos: Personas según rango de edad")</f>
        <v>Tablas 5. Indicadores compuestos: Personas según rango de edad</v>
      </c>
    </row>
    <row r="15" spans="1:1" x14ac:dyDescent="0.25">
      <c r="A15" s="7" t="str">
        <f>HYPERLINK("#'Tablas 6'!A1", "Tablas 6. Indicadores compuestos: Personas según máximo nivel educativo alcanzado (35 años o más)")</f>
        <v>Tablas 6. Indicadores compuestos: Personas según máximo nivel educativo alcanzado (35 años o más)</v>
      </c>
    </row>
    <row r="16" spans="1:1" x14ac:dyDescent="0.25">
      <c r="A16" s="7" t="str">
        <f>HYPERLINK("#'Tablas 7'!A1", "Tablas 7. Indicadores compuestos: Hogares según máximo nivel educativo alcanzado del jefe de hogar")</f>
        <v>Tablas 7. Indicadores compuestos: Hogares según máximo nivel educativo alcanzado del jefe de hogar</v>
      </c>
    </row>
    <row r="17" spans="1:1" x14ac:dyDescent="0.25">
      <c r="A17" s="7" t="str">
        <f>HYPERLINK("#'Tablas 8'!A1", "Tablas 8. Indicadores compuestos: Personas según si pertenencen a la población en edad de trabajar-PET")</f>
        <v>Tablas 8. Indicadores compuestos: Personas según si pertenencen a la población en edad de trabajar-PET</v>
      </c>
    </row>
    <row r="18" spans="1:1" x14ac:dyDescent="0.25">
      <c r="A18" s="7" t="str">
        <f>HYPERLINK("#'Tablas 9'!A1", "Tablas 9. Indicadores compuestos: Personas según si pertenecen a la fuerza labotal-FL")</f>
        <v>Tablas 9. Indicadores compuestos: Personas según si pertenecen a la fuerza labotal-FL</v>
      </c>
    </row>
    <row r="19" spans="1:1" x14ac:dyDescent="0.25">
      <c r="A19" s="7" t="str">
        <f>HYPERLINK("#'Tablas 10'!A1", "Tablas 10. Indicadores compuestos: Personas según si se encuentran desocupados (tasa de desempleo)")</f>
        <v>Tablas 10. Indicadores compuestos: Personas según si se encuentran desocupados (tasa de desempleo)</v>
      </c>
    </row>
    <row r="20" spans="1:1" x14ac:dyDescent="0.25">
      <c r="A20" s="7" t="str">
        <f>HYPERLINK("#'Tablas 11'!A1", "Tablas 11. Indicadores compuestos: Personas según si se encuentran en un empleo informal (tamaño empresa)")</f>
        <v>Tablas 11. Indicadores compuestos: Personas según si se encuentran en un empleo informal (tamaño empresa)</v>
      </c>
    </row>
    <row r="21" spans="1:1" x14ac:dyDescent="0.25">
      <c r="A21" s="7" t="str">
        <f>HYPERLINK("#'Tablas 12'!A1", "Tablas 12. Indicadores compuestos: Personas según si se encuentran en pobreza monetaria")</f>
        <v>Tablas 12. Indicadores compuestos: Personas según si se encuentran en pobreza monetaria</v>
      </c>
    </row>
    <row r="22" spans="1:1" x14ac:dyDescent="0.25">
      <c r="A22" s="7" t="str">
        <f>HYPERLINK("#'Tablas 13'!A1", "Tablas 13. Indicadores compuestos: Personas según si se encuentran en pobreza monetaria extrema")</f>
        <v>Tablas 13. Indicadores compuestos: Personas según si se encuentran en pobreza monetaria extrema</v>
      </c>
    </row>
    <row r="23" spans="1:1" x14ac:dyDescent="0.25">
      <c r="A23" s="7" t="str">
        <f>HYPERLINK("#'Tablas 14'!A1", "Tablas 14. Indicadores compuestos: Promedio del ingreso de la unidad de gasto por persona, con imputación de arriendo a propietarios")</f>
        <v>Tablas 14. Indicadores compuestos: Promedio del ingreso de la unidad de gasto por persona, con imputación de arriendo a propietarios</v>
      </c>
    </row>
    <row r="24" spans="1:1" x14ac:dyDescent="0.25">
      <c r="A24" s="7" t="str">
        <f>HYPERLINK("#'Tablas 15'!A1", "Tablas 15. Indicadores compuestos: Promedio del ingreso total de la unidad de gasto, con imputación de arriendo a propietarios")</f>
        <v>Tablas 15. Indicadores compuestos: Promedio del ingreso total de la unidad de gasto, con imputación de arriendo a propietarios</v>
      </c>
    </row>
    <row r="25" spans="1:1" x14ac:dyDescent="0.25">
      <c r="A25" s="7" t="str">
        <f>HYPERLINK("#'Tablas 16'!A1", "Tablas 16. Indicadores compuestos: Hogares según si se encuentran en déficit cuantitativo")</f>
        <v>Tablas 16. Indicadores compuestos: Hogares según si se encuentran en déficit cuantitativo</v>
      </c>
    </row>
    <row r="26" spans="1:1" x14ac:dyDescent="0.25">
      <c r="A26" s="7" t="str">
        <f>HYPERLINK("#'Tablas 17'!A1", "Tablas 17. Indicadores compuestos: Hogares según si se encuentran en déficit cualitativo")</f>
        <v>Tablas 17. Indicadores compuestos: Hogares según si se encuentran en déficit cualitativo</v>
      </c>
    </row>
    <row r="27" spans="1:1" x14ac:dyDescent="0.25">
      <c r="A27" s="7" t="str">
        <f>HYPERLINK("#'Tablas 18'!A1", "Tablas 18. Indicadores compuestos: Hogares según si se encuentran en déficit habitacional (cualitativo o cuantitativo)")</f>
        <v>Tablas 18. Indicadores compuestos: Hogares según si se encuentran en déficit habitacional (cualitativo o cuantitativo)</v>
      </c>
    </row>
    <row r="28" spans="1:1" x14ac:dyDescent="0.25">
      <c r="A28" s="7" t="str">
        <f>HYPERLINK("#'Tablas 19'!A1", "Tablas 19. Indicadores compuestos: Hogares según si se encuentran en déficit cuantitativo: componente  tipo de vivienda")</f>
        <v>Tablas 19. Indicadores compuestos: Hogares según si se encuentran en déficit cuantitativo: componente  tipo de vivienda</v>
      </c>
    </row>
    <row r="29" spans="1:1" x14ac:dyDescent="0.25">
      <c r="A29" s="7" t="str">
        <f>HYPERLINK("#'Tablas 20'!A1", "Tablas 20. Indicadores compuestos: Hogares según si se encuentran en déficit cuantitativo: componente  paredes")</f>
        <v>Tablas 20. Indicadores compuestos: Hogares según si se encuentran en déficit cuantitativo: componente  paredes</v>
      </c>
    </row>
    <row r="30" spans="1:1" x14ac:dyDescent="0.25">
      <c r="A30" s="7" t="str">
        <f>HYPERLINK("#'Tablas 21'!A1", "Tablas 21. Indicadores compuestos: Hogares según si se encuentran en déficit cuantitativo: componente  cohabitación")</f>
        <v>Tablas 21. Indicadores compuestos: Hogares según si se encuentran en déficit cuantitativo: componente  cohabitación</v>
      </c>
    </row>
    <row r="31" spans="1:1" x14ac:dyDescent="0.25">
      <c r="A31" s="7" t="str">
        <f>HYPERLINK("#'Tablas 22'!A1", "Tablas 22. Indicadores compuestos: Hogares según si se encuentran en déficit cuantitativo: componente  hacinamiento crítico")</f>
        <v>Tablas 22. Indicadores compuestos: Hogares según si se encuentran en déficit cuantitativo: componente  hacinamiento crítico</v>
      </c>
    </row>
    <row r="32" spans="1:1" x14ac:dyDescent="0.25">
      <c r="A32" s="7" t="str">
        <f>HYPERLINK("#'Tablas 23'!A1", "Tablas 23. Indicadores compuestos: Hogares según si se encuentran en déficit cualitativo: componente hacinamiento mitigable (Jerarquizado)")</f>
        <v>Tablas 23. Indicadores compuestos: Hogares según si se encuentran en déficit cualitativo: componente hacinamiento mitigable (Jerarquizado)</v>
      </c>
    </row>
    <row r="33" spans="1:1" x14ac:dyDescent="0.25">
      <c r="A33" s="7" t="str">
        <f>HYPERLINK("#'Tablas 24'!A1", "Tablas 24. Indicadores compuestos: Hogares según si se encuentran en déficit cualitativo: componente pisos inadecuados (Jerarquizado)")</f>
        <v>Tablas 24. Indicadores compuestos: Hogares según si se encuentran en déficit cualitativo: componente pisos inadecuados (Jerarquizado)</v>
      </c>
    </row>
    <row r="34" spans="1:1" x14ac:dyDescent="0.25">
      <c r="A34" s="7" t="str">
        <f>HYPERLINK("#'Tablas 25'!A1", "Tablas 25. Indicadores compuestos: Hogares según si se encuentran en déficit cualitativo: componente cocina (Jerarquizado)")</f>
        <v>Tablas 25. Indicadores compuestos: Hogares según si se encuentran en déficit cualitativo: componente cocina (Jerarquizado)</v>
      </c>
    </row>
    <row r="35" spans="1:1" x14ac:dyDescent="0.25">
      <c r="A35" s="7" t="str">
        <f>HYPERLINK("#'Tablas 26'!A1", "Tablas 26. Indicadores compuestos: Hogares según si se encuentran en déficit cualitativo: componente fuentes de agua (Jerarquizado)")</f>
        <v>Tablas 26. Indicadores compuestos: Hogares según si se encuentran en déficit cualitativo: componente fuentes de agua (Jerarquizado)</v>
      </c>
    </row>
    <row r="36" spans="1:1" x14ac:dyDescent="0.25">
      <c r="A36" s="7" t="str">
        <f>HYPERLINK("#'Tablas 27'!A1", "Tablas 27. Indicadores compuestos: Hogares según si se encuentran en déficit cualitativo: componente alcantarillado (Jerarquizado)")</f>
        <v>Tablas 27. Indicadores compuestos: Hogares según si se encuentran en déficit cualitativo: componente alcantarillado (Jerarquizado)</v>
      </c>
    </row>
    <row r="37" spans="1:1" x14ac:dyDescent="0.25">
      <c r="A37" s="7" t="str">
        <f>HYPERLINK("#'Tablas 28'!A1", "Tablas 28. Indicadores compuestos: Hogares según si se encuentran en déficit cualitativo: componente energía eléctrica (Jerarquizado)")</f>
        <v>Tablas 28. Indicadores compuestos: Hogares según si se encuentran en déficit cualitativo: componente energía eléctrica (Jerarquizado)</v>
      </c>
    </row>
    <row r="38" spans="1:1" x14ac:dyDescent="0.25">
      <c r="A38" s="7" t="str">
        <f>HYPERLINK("#'Tablas 29'!A1", "Tablas 29. Indicadores compuestos: Hogares según si se encuentran en déficit cualitativo: componente recolección de basuras (Jerarquizado)")</f>
        <v>Tablas 29. Indicadores compuestos: Hogares según si se encuentran en déficit cualitativo: componente recolección de basuras (Jerarquizado)</v>
      </c>
    </row>
    <row r="39" spans="1:1" x14ac:dyDescent="0.25">
      <c r="A39" s="7" t="str">
        <f>HYPERLINK("#'Tablas 30'!A1", "Tablas 30. Indicadores compuestos: Personas según si son pobres (Indice de pobreza Multidimensional-IPM)")</f>
        <v>Tablas 30. Indicadores compuestos: Personas según si son pobres (Indice de pobreza Multidimensional-IPM)</v>
      </c>
    </row>
    <row r="40" spans="1:1" x14ac:dyDescent="0.25">
      <c r="A40" s="7" t="str">
        <f>HYPERLINK("#'Tablas 31'!A1", "Tablas 31. Indicadores compuestos: Hogares según si están privados por bajo logro escolar (IPM)")</f>
        <v>Tablas 31. Indicadores compuestos: Hogares según si están privados por bajo logro escolar (IPM)</v>
      </c>
    </row>
    <row r="41" spans="1:1" x14ac:dyDescent="0.25">
      <c r="A41" s="7" t="str">
        <f>HYPERLINK("#'Tablas 32'!A1", "Tablas 32. Indicadores compuestos: Hogares según si están privados por analfabetismo (IPM)")</f>
        <v>Tablas 32. Indicadores compuestos: Hogares según si están privados por analfabetismo (IPM)</v>
      </c>
    </row>
    <row r="42" spans="1:1" x14ac:dyDescent="0.25">
      <c r="A42" s="7" t="str">
        <f>HYPERLINK("#'Tablas 33'!A1", "Tablas 33. Indicadores compuestos: Hogares según si están privados por inasistencia escolar (IPM)")</f>
        <v>Tablas 33. Indicadores compuestos: Hogares según si están privados por inasistencia escolar (IPM)</v>
      </c>
    </row>
    <row r="43" spans="1:1" x14ac:dyDescent="0.25">
      <c r="A43" s="7" t="str">
        <f>HYPERLINK("#'Tablas 34'!A1", "Tablas 34. Indicadores compuestos: Hogares según si están privados por rezago escolar (IPM)")</f>
        <v>Tablas 34. Indicadores compuestos: Hogares según si están privados por rezago escolar (IPM)</v>
      </c>
    </row>
    <row r="44" spans="1:1" x14ac:dyDescent="0.25">
      <c r="A44" s="7" t="str">
        <f>HYPERLINK("#'Tablas 35'!A1", "Tablas 35. Indicadores compuestos: Hogares según si están privados por barreras en atención a la 1a infancia (IPM)")</f>
        <v>Tablas 35. Indicadores compuestos: Hogares según si están privados por barreras en atención a la 1a infancia (IPM)</v>
      </c>
    </row>
    <row r="45" spans="1:1" x14ac:dyDescent="0.25">
      <c r="A45" s="7" t="str">
        <f>HYPERLINK("#'Tablas 36'!A1", "Tablas 36. Indicadores compuestos: Hogares según si están privados por trabajo infantil (IPM)")</f>
        <v>Tablas 36. Indicadores compuestos: Hogares según si están privados por trabajo infantil (IPM)</v>
      </c>
    </row>
    <row r="46" spans="1:1" x14ac:dyDescent="0.25">
      <c r="A46" s="7" t="str">
        <f>HYPERLINK("#'Tablas 37'!A1", "Tablas 37. Indicadores compuestos: Hogares según si están privados por desempleo de larga duración (IPM)")</f>
        <v>Tablas 37. Indicadores compuestos: Hogares según si están privados por desempleo de larga duración (IPM)</v>
      </c>
    </row>
    <row r="47" spans="1:1" x14ac:dyDescent="0.25">
      <c r="A47" s="7" t="str">
        <f>HYPERLINK("#'Tablas 38'!A1", "Tablas 38. Indicadores compuestos: Hogares según si están privados por empleo informal (IPM)")</f>
        <v>Tablas 38. Indicadores compuestos: Hogares según si están privados por empleo informal (IPM)</v>
      </c>
    </row>
    <row r="48" spans="1:1" x14ac:dyDescent="0.25">
      <c r="A48" s="7" t="str">
        <f>HYPERLINK("#'Tablas 39'!A1", "Tablas 39. Indicadores compuestos: Hogares según si están privados por falta de aseguramiento en salud (IPM)")</f>
        <v>Tablas 39. Indicadores compuestos: Hogares según si están privados por falta de aseguramiento en salud (IPM)</v>
      </c>
    </row>
    <row r="49" spans="1:1" x14ac:dyDescent="0.25">
      <c r="A49" s="7" t="str">
        <f>HYPERLINK("#'Tablas 40'!A1", "Tablas 40. Indicadores compuestos: Hogares según si están privados por barreras de acceso a salud (IPM)")</f>
        <v>Tablas 40. Indicadores compuestos: Hogares según si están privados por barreras de acceso a salud (IPM)</v>
      </c>
    </row>
    <row r="50" spans="1:1" x14ac:dyDescent="0.25">
      <c r="A50" s="7" t="str">
        <f>HYPERLINK("#'Tablas 41'!A1", "Tablas 41. Indicadores compuestos: Hogares según si están privados por falta de acceso a fuente de agua mejorda (IPM)")</f>
        <v>Tablas 41. Indicadores compuestos: Hogares según si están privados por falta de acceso a fuente de agua mejorda (IPM)</v>
      </c>
    </row>
    <row r="51" spans="1:1" x14ac:dyDescent="0.25">
      <c r="A51" s="7" t="str">
        <f>HYPERLINK("#'Tablas 42'!A1", "Tablas 42. Indicadores compuestos: Hogares según si están privados por inadecuada eliminación de excretas (IPM)")</f>
        <v>Tablas 42. Indicadores compuestos: Hogares según si están privados por inadecuada eliminación de excretas (IPM)</v>
      </c>
    </row>
    <row r="52" spans="1:1" x14ac:dyDescent="0.25">
      <c r="A52" s="7" t="str">
        <f>HYPERLINK("#'Tablas 43'!A1", "Tablas 43. Indicadores compuestos: Hogares según si están privados por pisos inadecuados (IPM)")</f>
        <v>Tablas 43. Indicadores compuestos: Hogares según si están privados por pisos inadecuados (IPM)</v>
      </c>
    </row>
    <row r="53" spans="1:1" x14ac:dyDescent="0.25">
      <c r="A53" s="7" t="str">
        <f>HYPERLINK("#'Tablas 44'!A1", "Tablas 44. Indicadores compuestos: Hogares según si están privados por paredes inadecuadas (IPM)")</f>
        <v>Tablas 44. Indicadores compuestos: Hogares según si están privados por paredes inadecuadas (IPM)</v>
      </c>
    </row>
    <row r="54" spans="1:1" x14ac:dyDescent="0.25">
      <c r="A54" s="7" t="str">
        <f>HYPERLINK("#'Tablas 45'!A1", "Tablas 45. Indicadores compuestos: Hogares según si están privados por hacinamiento (IPM)")</f>
        <v>Tablas 45. Indicadores compuestos: Hogares según si están privados por hacinamiento (IPM)</v>
      </c>
    </row>
    <row r="55" spans="1:1" x14ac:dyDescent="0.25">
      <c r="A55" s="7" t="str">
        <f>HYPERLINK("#'Tablas 46'!A1", "Tablas 46. Indicadores compuestos: Hogares según el número de personas que lo conforman")</f>
        <v>Tablas 46. Indicadores compuestos: Hogares según el número de personas que lo conforman</v>
      </c>
    </row>
    <row r="56" spans="1:1" x14ac:dyDescent="0.25">
      <c r="A56" s="7" t="str">
        <f>HYPERLINK("#'Tablas 47'!A1", "Tablas 47. Indicadores compuestos: Personas según si se encuentran en condición de discapacidad")</f>
        <v>Tablas 47. Indicadores compuestos: Personas según si se encuentran en condición de discapacidad</v>
      </c>
    </row>
    <row r="57" spans="1:1" x14ac:dyDescent="0.25">
      <c r="A57" s="7" t="str">
        <f>HYPERLINK("#'Tablas 48'!A1", "Tablas 48. Indicadores compuestos: Personas según si pertenecen a los sectores LGBTI")</f>
        <v>Tablas 48. Indicadores compuestos: Personas según si pertenecen a los sectores LGBTI</v>
      </c>
    </row>
    <row r="58" spans="1:1" x14ac:dyDescent="0.25">
      <c r="A58" s="7" t="str">
        <f>HYPERLINK("#'Tablas 49'!A1", "Tablas 49. Indicadores compuestos: Personas según el sexo del jefe de hogar al que pertenencen")</f>
        <v>Tablas 49. Indicadores compuestos: Personas según el sexo del jefe de hogar al que pertenencen</v>
      </c>
    </row>
    <row r="59" spans="1:1" x14ac:dyDescent="0.25">
      <c r="A59" s="7" t="str">
        <f>HYPERLINK("#'Tablas 50'!A1", "Tablas 50. Indicadores compuestos: Personas según lugar de nacimiento y lugar donde vivían hace menos de 5 años")</f>
        <v>Tablas 50. Indicadores compuestos: Personas según lugar de nacimiento y lugar donde vivían hace menos de 5 años</v>
      </c>
    </row>
    <row r="60" spans="1:1" x14ac:dyDescent="0.25">
      <c r="A60" s="7" t="str">
        <f>HYPERLINK("#'Tablas 51'!A1", "Tablas 51. Indicadores compuestos: Personas según tiempo de desplazamiento al sitio de estudio (educación preescolar, básica y media)")</f>
        <v>Tablas 51. Indicadores compuestos: Personas según tiempo de desplazamiento al sitio de estudio (educación preescolar, básica y media)</v>
      </c>
    </row>
    <row r="61" spans="1:1" x14ac:dyDescent="0.25">
      <c r="A61" s="7" t="str">
        <f>HYPERLINK("#'Tablas 52'!A1", "Tablas 52. Indicadores compuestos: Personas según tiempo de desplazamiento al sitio de estudio (educación superior)")</f>
        <v>Tablas 52. Indicadores compuestos: Personas según tiempo de desplazamiento al sitio de estudio (educación superior)</v>
      </c>
    </row>
    <row r="62" spans="1:1" x14ac:dyDescent="0.25">
      <c r="A62" s="7" t="str">
        <f>HYPERLINK("#'Tablas 53'!A1", "Tablas 53. Indicadores compuestos: Personas según tiempo de desplazamiento al sitio de trabajo")</f>
        <v>Tablas 53. Indicadores compuestos: Personas según tiempo de desplazamiento al sitio de trabajo</v>
      </c>
    </row>
    <row r="63" spans="1:1" x14ac:dyDescent="0.25">
      <c r="A63" s="7" t="str">
        <f>HYPERLINK("#'Tablas 54'!A1", "Tablas 54. Indicadores compuestos: Promedio del gasto corriente mensual")</f>
        <v>Tablas 54. Indicadores compuestos: Promedio del gasto corriente mensual</v>
      </c>
    </row>
    <row r="64" spans="1:1" x14ac:dyDescent="0.25">
      <c r="A64" s="7" t="str">
        <f>HYPERLINK("#'Tablas 55'!A1", "Tablas 55. Indicadores compuestos: Promedio del gasto mensual en alimentación")</f>
        <v>Tablas 55. Indicadores compuestos: Promedio del gasto mensual en alimentación</v>
      </c>
    </row>
    <row r="65" spans="1:1" x14ac:dyDescent="0.25">
      <c r="A65" s="7" t="str">
        <f>HYPERLINK("#'Tablas 56'!A1", "Tablas 56. Indicadores compuestos: Promedio del gasto mensual en bebidas alcohólicas")</f>
        <v>Tablas 56. Indicadores compuestos: Promedio del gasto mensual en bebidas alcohólicas</v>
      </c>
    </row>
    <row r="66" spans="1:1" x14ac:dyDescent="0.25">
      <c r="A66" s="7" t="str">
        <f>HYPERLINK("#'Tablas 57'!A1", "Tablas 57. Indicadores compuestos: Promedio del gasto mensual en vestuario")</f>
        <v>Tablas 57. Indicadores compuestos: Promedio del gasto mensual en vestuario</v>
      </c>
    </row>
    <row r="67" spans="1:1" x14ac:dyDescent="0.25">
      <c r="A67" s="7" t="str">
        <f>HYPERLINK("#'Tablas 58'!A1", "Tablas 58. Indicadores compuestos: Promedio del gasto mensual en vivienda")</f>
        <v>Tablas 58. Indicadores compuestos: Promedio del gasto mensual en vivienda</v>
      </c>
    </row>
    <row r="68" spans="1:1" x14ac:dyDescent="0.25">
      <c r="A68" s="7" t="str">
        <f>HYPERLINK("#'Tablas 59'!A1", "Tablas 59. Indicadores compuestos: Promedio del gasto mensual en enseres")</f>
        <v>Tablas 59. Indicadores compuestos: Promedio del gasto mensual en enseres</v>
      </c>
    </row>
    <row r="69" spans="1:1" x14ac:dyDescent="0.25">
      <c r="A69" s="7" t="str">
        <f>HYPERLINK("#'Tablas 60'!A1", "Tablas 60. Indicadores compuestos: Promedio del gasto mensual en salud")</f>
        <v>Tablas 60. Indicadores compuestos: Promedio del gasto mensual en salud</v>
      </c>
    </row>
    <row r="70" spans="1:1" x14ac:dyDescent="0.25">
      <c r="A70" s="7" t="str">
        <f>HYPERLINK("#'Tablas 61'!A1", "Tablas 61. Indicadores compuestos: Promedio del gasto mensual en transporte y comunicaciones")</f>
        <v>Tablas 61. Indicadores compuestos: Promedio del gasto mensual en transporte y comunicaciones</v>
      </c>
    </row>
    <row r="71" spans="1:1" x14ac:dyDescent="0.25">
      <c r="A71" s="7" t="str">
        <f>HYPERLINK("#'Tablas 62'!A1", "Tablas 62. Indicadores compuestos: Promedio del gasto mensual en recreación")</f>
        <v>Tablas 62. Indicadores compuestos: Promedio del gasto mensual en recreación</v>
      </c>
    </row>
    <row r="72" spans="1:1" x14ac:dyDescent="0.25">
      <c r="A72" s="7" t="str">
        <f>HYPERLINK("#'Tablas 63'!A1", "Tablas 63. Indicadores compuestos: Promedio del gasto mensual en educación")</f>
        <v>Tablas 63. Indicadores compuestos: Promedio del gasto mensual en educación</v>
      </c>
    </row>
    <row r="73" spans="1:1" x14ac:dyDescent="0.25">
      <c r="A73" s="7" t="str">
        <f>HYPERLINK("#'Tablas 64'!A1", "Tablas 64. Indicadores compuestos: Promedio del gasto mensual en otros")</f>
        <v>Tablas 64. Indicadores compuestos: Promedio del gasto mensual en otros</v>
      </c>
    </row>
    <row r="74" spans="1:1" x14ac:dyDescent="0.25">
      <c r="A74" s="7" t="str">
        <f>HYPERLINK("#'Tablas 65'!A1", "Tablas 65. Indicadores compuestos: Promedio del gasto mensual en bienes durables")</f>
        <v>Tablas 65. Indicadores compuestos: Promedio del gasto mensual en bienes durables</v>
      </c>
    </row>
    <row r="75" spans="1:1" x14ac:dyDescent="0.25">
      <c r="A75" s="7" t="str">
        <f>HYPERLINK("#'Tablas 66'!A1", "Tablas 66. Indicadores compuestos: Promedio del gasto corriente mensual percapita")</f>
        <v>Tablas 66. Indicadores compuestos: Promedio del gasto corriente mensual percapita</v>
      </c>
    </row>
    <row r="76" spans="1:1" x14ac:dyDescent="0.25">
      <c r="A76" s="7" t="str">
        <f>HYPERLINK("#'Tablas 67'!A1", "Tablas 67. Indicadores compuestos: Promedio del gasto mensual percapita en alimentación")</f>
        <v>Tablas 67. Indicadores compuestos: Promedio del gasto mensual percapita en alimentación</v>
      </c>
    </row>
    <row r="77" spans="1:1" x14ac:dyDescent="0.25">
      <c r="A77" s="7" t="str">
        <f>HYPERLINK("#'Tablas 68'!A1", "Tablas 68. Indicadores compuestos: Promedio del gasto mensual percapita en bebidas alcohólicas")</f>
        <v>Tablas 68. Indicadores compuestos: Promedio del gasto mensual percapita en bebidas alcohólicas</v>
      </c>
    </row>
    <row r="78" spans="1:1" x14ac:dyDescent="0.25">
      <c r="A78" s="7" t="str">
        <f>HYPERLINK("#'Tablas 69'!A1", "Tablas 69. Indicadores compuestos: Promedio del gasto mensual percapita en vestuario")</f>
        <v>Tablas 69. Indicadores compuestos: Promedio del gasto mensual percapita en vestuario</v>
      </c>
    </row>
    <row r="79" spans="1:1" x14ac:dyDescent="0.25">
      <c r="A79" s="7" t="str">
        <f>HYPERLINK("#'Tablas 70'!A1", "Tablas 70. Indicadores compuestos: Promedio del gasto mensual percapita en vivienda")</f>
        <v>Tablas 70. Indicadores compuestos: Promedio del gasto mensual percapita en vivienda</v>
      </c>
    </row>
    <row r="80" spans="1:1" x14ac:dyDescent="0.25">
      <c r="A80" s="7" t="str">
        <f>HYPERLINK("#'Tablas 71'!A1", "Tablas 71. Indicadores compuestos: Promedio del gasto mensual percapita en enseres")</f>
        <v>Tablas 71. Indicadores compuestos: Promedio del gasto mensual percapita en enseres</v>
      </c>
    </row>
    <row r="81" spans="1:1" x14ac:dyDescent="0.25">
      <c r="A81" s="7" t="str">
        <f>HYPERLINK("#'Tablas 72'!A1", "Tablas 72. Indicadores compuestos: Promedio del gasto mensual percapita en salud")</f>
        <v>Tablas 72. Indicadores compuestos: Promedio del gasto mensual percapita en salud</v>
      </c>
    </row>
    <row r="82" spans="1:1" x14ac:dyDescent="0.25">
      <c r="A82" s="7" t="str">
        <f>HYPERLINK("#'Tablas 73'!A1", "Tablas 73. Indicadores compuestos: Promedio del gasto mensual percapita en transporte y comunicaciones")</f>
        <v>Tablas 73. Indicadores compuestos: Promedio del gasto mensual percapita en transporte y comunicaciones</v>
      </c>
    </row>
    <row r="83" spans="1:1" x14ac:dyDescent="0.25">
      <c r="A83" s="7" t="str">
        <f>HYPERLINK("#'Tablas 74'!A1", "Tablas 74. Indicadores compuestos: Promedio del gasto mensual percapita en recreación")</f>
        <v>Tablas 74. Indicadores compuestos: Promedio del gasto mensual percapita en recreación</v>
      </c>
    </row>
    <row r="84" spans="1:1" x14ac:dyDescent="0.25">
      <c r="A84" s="7" t="str">
        <f>HYPERLINK("#'Tablas 75'!A1", "Tablas 75. Indicadores compuestos: Promedio del gasto mensual percapita en educación")</f>
        <v>Tablas 75. Indicadores compuestos: Promedio del gasto mensual percapita en educación</v>
      </c>
    </row>
    <row r="85" spans="1:1" x14ac:dyDescent="0.25">
      <c r="A85" s="7" t="str">
        <f>HYPERLINK("#'Tablas 76'!A1", "Tablas 76. Indicadores compuestos: Promedio del gasto mensual percapita en otros")</f>
        <v>Tablas 76. Indicadores compuestos: Promedio del gasto mensual percapita en otros</v>
      </c>
    </row>
    <row r="86" spans="1:1" x14ac:dyDescent="0.25">
      <c r="A86" s="7" t="str">
        <f>HYPERLINK("#'Tablas 77'!A1", "Tablas 77. Indicadores compuestos: Promedio del gasto mensual percapita en bienes durables")</f>
        <v>Tablas 77. Indicadores compuestos: Promedio del gasto mensual percapita en bienes durables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171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172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173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174</v>
      </c>
      <c r="F16" s="5" t="s">
        <v>168</v>
      </c>
      <c r="G16" s="5" t="s">
        <v>175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2190024.6010545301</v>
      </c>
      <c r="E17" s="6">
        <v>3688111.6716527902</v>
      </c>
      <c r="F17" s="6">
        <v>37.257125378719003</v>
      </c>
      <c r="G17" s="6">
        <v>62.742874621280997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176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174</v>
      </c>
      <c r="F27" s="5" t="s">
        <v>168</v>
      </c>
      <c r="G27" s="5" t="s">
        <v>175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1074.4758956380001</v>
      </c>
      <c r="E28" s="6">
        <v>1171.5241043220001</v>
      </c>
      <c r="F28" s="6">
        <v>47.839532308866197</v>
      </c>
      <c r="G28" s="6">
        <v>52.160467691133803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68163.19816421</v>
      </c>
      <c r="E29" s="6">
        <v>137045.80183513</v>
      </c>
      <c r="F29" s="6">
        <v>33.216475965688304</v>
      </c>
      <c r="G29" s="6">
        <v>66.783524034311696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110779.73325576</v>
      </c>
      <c r="E30" s="6">
        <v>203050.3384253</v>
      </c>
      <c r="F30" s="6">
        <v>35.299272839711598</v>
      </c>
      <c r="G30" s="6">
        <v>64.700727160288395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65637.525256485998</v>
      </c>
      <c r="E31" s="6">
        <v>116420.97515400199</v>
      </c>
      <c r="F31" s="6">
        <v>36.052985775722</v>
      </c>
      <c r="G31" s="6">
        <v>63.947014224278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67996.612655044999</v>
      </c>
      <c r="E32" s="6">
        <v>138530.246693419</v>
      </c>
      <c r="F32" s="6">
        <v>32.923859332173897</v>
      </c>
      <c r="G32" s="6">
        <v>67.076140667826095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69899.742327750006</v>
      </c>
      <c r="E33" s="6">
        <v>129255.3373886</v>
      </c>
      <c r="F33" s="6">
        <v>35.098146844813499</v>
      </c>
      <c r="G33" s="6">
        <v>64.901853155186402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59915.659147279999</v>
      </c>
      <c r="E34" s="6">
        <v>111103.73483969799</v>
      </c>
      <c r="F34" s="6">
        <v>35.034423728481997</v>
      </c>
      <c r="G34" s="6">
        <v>64.965576271518003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77606.105931636004</v>
      </c>
      <c r="E35" s="6">
        <v>139817.50915679499</v>
      </c>
      <c r="F35" s="6">
        <v>35.693503624282897</v>
      </c>
      <c r="G35" s="6">
        <v>64.306496375717103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111312.03313920301</v>
      </c>
      <c r="E36" s="6">
        <v>160231.56490878301</v>
      </c>
      <c r="F36" s="6">
        <v>40.992324598841201</v>
      </c>
      <c r="G36" s="6">
        <v>59.007675401158799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110063.61060293201</v>
      </c>
      <c r="E37" s="6">
        <v>153544.417995714</v>
      </c>
      <c r="F37" s="6">
        <v>41.752753581913197</v>
      </c>
      <c r="G37" s="6">
        <v>58.247246418086803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50350.952539858998</v>
      </c>
      <c r="E38" s="6">
        <v>71086.019724343001</v>
      </c>
      <c r="F38" s="6">
        <v>41.462621803773203</v>
      </c>
      <c r="G38" s="6">
        <v>58.537378196226797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1761.0800730799999</v>
      </c>
      <c r="E39" s="6">
        <v>2559.1622775300002</v>
      </c>
      <c r="F39" s="6">
        <v>40.763455615663403</v>
      </c>
      <c r="G39" s="6">
        <v>59.236544384336597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4628.7200166949997</v>
      </c>
      <c r="E40" s="6">
        <v>6228.2799830049998</v>
      </c>
      <c r="F40" s="6">
        <v>42.633508490585797</v>
      </c>
      <c r="G40" s="6">
        <v>57.366491509414203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120840.382111157</v>
      </c>
      <c r="E41" s="6">
        <v>196162.57363074101</v>
      </c>
      <c r="F41" s="6">
        <v>38.119638925242199</v>
      </c>
      <c r="G41" s="6">
        <v>61.880361074757801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92426.390542755005</v>
      </c>
      <c r="E42" s="6">
        <v>148659.55172101301</v>
      </c>
      <c r="F42" s="6">
        <v>38.337527968193498</v>
      </c>
      <c r="G42" s="6">
        <v>61.662472031806502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62459.040883643</v>
      </c>
      <c r="E43" s="6">
        <v>101990.417866604</v>
      </c>
      <c r="F43" s="6">
        <v>37.980691063569203</v>
      </c>
      <c r="G43" s="6">
        <v>62.019308936430797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56189.421984469998</v>
      </c>
      <c r="E44" s="6">
        <v>105736.825033418</v>
      </c>
      <c r="F44" s="6">
        <v>34.700626377305397</v>
      </c>
      <c r="G44" s="6">
        <v>65.299373622694603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37527.569576469999</v>
      </c>
      <c r="E45" s="6">
        <v>74574.966143860001</v>
      </c>
      <c r="F45" s="6">
        <v>33.476111254158099</v>
      </c>
      <c r="G45" s="6">
        <v>66.523888745841901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79493.891251099994</v>
      </c>
      <c r="E46" s="6">
        <v>140423.10875076</v>
      </c>
      <c r="F46" s="6">
        <v>36.147224293905303</v>
      </c>
      <c r="G46" s="6">
        <v>63.852775706094697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74007.365153909996</v>
      </c>
      <c r="E47" s="6">
        <v>145535.02524299</v>
      </c>
      <c r="F47" s="6">
        <v>33.709829350093003</v>
      </c>
      <c r="G47" s="6">
        <v>66.290170649906997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64376.395080310002</v>
      </c>
      <c r="E48" s="6">
        <v>99334.229965880004</v>
      </c>
      <c r="F48" s="6">
        <v>39.323284644565099</v>
      </c>
      <c r="G48" s="6">
        <v>60.676715355434901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70358.261912700007</v>
      </c>
      <c r="E49" s="6">
        <v>141245.73808941001</v>
      </c>
      <c r="F49" s="6">
        <v>33.249967822913803</v>
      </c>
      <c r="G49" s="6">
        <v>66.750032177086197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123164.65018344999</v>
      </c>
      <c r="E50" s="6">
        <v>186271.54403513999</v>
      </c>
      <c r="F50" s="6">
        <v>39.802923020842499</v>
      </c>
      <c r="G50" s="6">
        <v>60.197076979157501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107138.51951039</v>
      </c>
      <c r="E51" s="6">
        <v>196212.41047566</v>
      </c>
      <c r="F51" s="6">
        <v>35.318342197044501</v>
      </c>
      <c r="G51" s="6">
        <v>64.681657802955499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56788.327394617998</v>
      </c>
      <c r="E52" s="6">
        <v>84300.906294116998</v>
      </c>
      <c r="F52" s="6">
        <v>40.249936802337402</v>
      </c>
      <c r="G52" s="6">
        <v>59.750063197662598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77819.195871642005</v>
      </c>
      <c r="E53" s="6">
        <v>123257.804128175</v>
      </c>
      <c r="F53" s="6">
        <v>38.701192016845702</v>
      </c>
      <c r="G53" s="6">
        <v>61.298807983154298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47756.017750491003</v>
      </c>
      <c r="E54" s="6">
        <v>78264.982248695</v>
      </c>
      <c r="F54" s="6">
        <v>37.895285508605298</v>
      </c>
      <c r="G54" s="6">
        <v>62.104714491394702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44915.708756155</v>
      </c>
      <c r="E55" s="6">
        <v>68896.291244755004</v>
      </c>
      <c r="F55" s="6">
        <v>39.4648268686921</v>
      </c>
      <c r="G55" s="6">
        <v>60.5351731313079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58333.433902110002</v>
      </c>
      <c r="E56" s="6">
        <v>95558.845705209998</v>
      </c>
      <c r="F56" s="6">
        <v>37.905367345884301</v>
      </c>
      <c r="G56" s="6">
        <v>62.094632654115699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84730.861737807994</v>
      </c>
      <c r="E57" s="6">
        <v>101117.20702777</v>
      </c>
      <c r="F57" s="6">
        <v>45.591467428528603</v>
      </c>
      <c r="G57" s="6">
        <v>54.408532571471397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6391.460487456</v>
      </c>
      <c r="E58" s="6">
        <v>11826.604963377</v>
      </c>
      <c r="F58" s="6">
        <v>35.083091037878297</v>
      </c>
      <c r="G58" s="6">
        <v>64.916908962121695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2017.314294966</v>
      </c>
      <c r="E59" s="6">
        <v>4572.8389569110004</v>
      </c>
      <c r="F59" s="6">
        <v>30.611037677939098</v>
      </c>
      <c r="G59" s="6">
        <v>69.388962322060905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77126.659247710006</v>
      </c>
      <c r="E60" s="6">
        <v>129805.17205716</v>
      </c>
      <c r="F60" s="6">
        <v>37.271529837321303</v>
      </c>
      <c r="G60" s="6">
        <v>62.728470162678697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46974.284415640002</v>
      </c>
      <c r="E61" s="6">
        <v>84319.715584499994</v>
      </c>
      <c r="F61" s="6">
        <v>35.777936855903498</v>
      </c>
      <c r="G61" s="6">
        <v>64.222063144096495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177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178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179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180</v>
      </c>
      <c r="F16" s="5" t="s">
        <v>168</v>
      </c>
      <c r="G16" s="5" t="s">
        <v>181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2484857.3794879201</v>
      </c>
      <c r="E17" s="6">
        <v>3393278.89321939</v>
      </c>
      <c r="F17" s="6">
        <v>42.272878072346302</v>
      </c>
      <c r="G17" s="6">
        <v>57.727121927653698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182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180</v>
      </c>
      <c r="F27" s="5" t="s">
        <v>168</v>
      </c>
      <c r="G27" s="5" t="s">
        <v>181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1154.4144035920001</v>
      </c>
      <c r="E28" s="6">
        <v>1091.5855963680001</v>
      </c>
      <c r="F28" s="6">
        <v>51.398682262357902</v>
      </c>
      <c r="G28" s="6">
        <v>48.601317737641999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77756.898636269994</v>
      </c>
      <c r="E29" s="6">
        <v>127452.10136307</v>
      </c>
      <c r="F29" s="6">
        <v>37.891563545712003</v>
      </c>
      <c r="G29" s="6">
        <v>62.108436454287997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125790.17849788</v>
      </c>
      <c r="E30" s="6">
        <v>188039.89318317999</v>
      </c>
      <c r="F30" s="6">
        <v>40.082257835927997</v>
      </c>
      <c r="G30" s="6">
        <v>59.917742164072003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75446.307646989997</v>
      </c>
      <c r="E31" s="6">
        <v>106612.19276349799</v>
      </c>
      <c r="F31" s="6">
        <v>41.440694873835</v>
      </c>
      <c r="G31" s="6">
        <v>58.559305126165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77198.770155933002</v>
      </c>
      <c r="E32" s="6">
        <v>129328.089192531</v>
      </c>
      <c r="F32" s="6">
        <v>37.379530391094903</v>
      </c>
      <c r="G32" s="6">
        <v>62.620469608905097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80872.700896969996</v>
      </c>
      <c r="E33" s="6">
        <v>118282.37881938</v>
      </c>
      <c r="F33" s="6">
        <v>40.607902651619199</v>
      </c>
      <c r="G33" s="6">
        <v>59.392097348380801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70515.280682247001</v>
      </c>
      <c r="E34" s="6">
        <v>100504.113304731</v>
      </c>
      <c r="F34" s="6">
        <v>41.232329876935601</v>
      </c>
      <c r="G34" s="6">
        <v>58.767670123064399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91827.547461722002</v>
      </c>
      <c r="E35" s="6">
        <v>125596.067626709</v>
      </c>
      <c r="F35" s="6">
        <v>42.234394559382899</v>
      </c>
      <c r="G35" s="6">
        <v>57.765605440617101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124274.60544725299</v>
      </c>
      <c r="E36" s="6">
        <v>147268.99260073301</v>
      </c>
      <c r="F36" s="6">
        <v>45.765986140204198</v>
      </c>
      <c r="G36" s="6">
        <v>54.234013859795802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121172.89953147199</v>
      </c>
      <c r="E37" s="6">
        <v>142435.12906717401</v>
      </c>
      <c r="F37" s="6">
        <v>45.967074741855697</v>
      </c>
      <c r="G37" s="6">
        <v>54.032925258144303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56865.077180772001</v>
      </c>
      <c r="E38" s="6">
        <v>64571.895083429998</v>
      </c>
      <c r="F38" s="6">
        <v>46.826823923981401</v>
      </c>
      <c r="G38" s="6">
        <v>53.173176076018599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2193.6769955200002</v>
      </c>
      <c r="E39" s="6">
        <v>2126.5653550900001</v>
      </c>
      <c r="F39" s="6">
        <v>50.776711524302797</v>
      </c>
      <c r="G39" s="6">
        <v>49.223288475697203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5089.5689513679999</v>
      </c>
      <c r="E40" s="6">
        <v>5767.4310483319996</v>
      </c>
      <c r="F40" s="6">
        <v>46.878225582653002</v>
      </c>
      <c r="G40" s="6">
        <v>53.121774417346998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140040.58777429699</v>
      </c>
      <c r="E41" s="6">
        <v>176962.36796760099</v>
      </c>
      <c r="F41" s="6">
        <v>44.176429663424699</v>
      </c>
      <c r="G41" s="6">
        <v>55.823570336575301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107030.694823835</v>
      </c>
      <c r="E42" s="6">
        <v>134055.24743993301</v>
      </c>
      <c r="F42" s="6">
        <v>44.3952450395198</v>
      </c>
      <c r="G42" s="6">
        <v>55.6047549604802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71525.672833163</v>
      </c>
      <c r="E43" s="6">
        <v>92923.785917083995</v>
      </c>
      <c r="F43" s="6">
        <v>43.494015350814003</v>
      </c>
      <c r="G43" s="6">
        <v>56.505984649185997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65670.544950124997</v>
      </c>
      <c r="E44" s="6">
        <v>96255.702067763006</v>
      </c>
      <c r="F44" s="6">
        <v>40.555837092222802</v>
      </c>
      <c r="G44" s="6">
        <v>59.444162907777198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40006.674470680002</v>
      </c>
      <c r="E45" s="6">
        <v>72095.861249649999</v>
      </c>
      <c r="F45" s="6">
        <v>35.687573178975597</v>
      </c>
      <c r="G45" s="6">
        <v>64.312426821024403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86241.892175510002</v>
      </c>
      <c r="E46" s="6">
        <v>133675.10782634999</v>
      </c>
      <c r="F46" s="6">
        <v>39.215655076588298</v>
      </c>
      <c r="G46" s="6">
        <v>60.784344923411702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84842.506370749994</v>
      </c>
      <c r="E47" s="6">
        <v>134699.88402614999</v>
      </c>
      <c r="F47" s="6">
        <v>38.645159241168599</v>
      </c>
      <c r="G47" s="6">
        <v>61.354840758831401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69538.242675450005</v>
      </c>
      <c r="E48" s="6">
        <v>94172.382370740001</v>
      </c>
      <c r="F48" s="6">
        <v>42.476316155918497</v>
      </c>
      <c r="G48" s="6">
        <v>57.523683844081503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79561.673227070001</v>
      </c>
      <c r="E49" s="6">
        <v>132042.32677504001</v>
      </c>
      <c r="F49" s="6">
        <v>37.599323843725401</v>
      </c>
      <c r="G49" s="6">
        <v>62.400676156274599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137834.49228773999</v>
      </c>
      <c r="E50" s="6">
        <v>171601.70193084999</v>
      </c>
      <c r="F50" s="6">
        <v>44.543752432002798</v>
      </c>
      <c r="G50" s="6">
        <v>55.456247567997202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126831.87346703</v>
      </c>
      <c r="E51" s="6">
        <v>176519.05651902</v>
      </c>
      <c r="F51" s="6">
        <v>41.810280084805598</v>
      </c>
      <c r="G51" s="6">
        <v>58.189719915194402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61113.949558984001</v>
      </c>
      <c r="E52" s="6">
        <v>79975.284129751002</v>
      </c>
      <c r="F52" s="6">
        <v>43.315813660035197</v>
      </c>
      <c r="G52" s="6">
        <v>56.684186339964803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87767.976953388003</v>
      </c>
      <c r="E53" s="6">
        <v>113309.02304642901</v>
      </c>
      <c r="F53" s="6">
        <v>43.648938940539097</v>
      </c>
      <c r="G53" s="6">
        <v>56.351061059460903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51089.572039373998</v>
      </c>
      <c r="E54" s="6">
        <v>74931.427959812005</v>
      </c>
      <c r="F54" s="6">
        <v>40.540522642816697</v>
      </c>
      <c r="G54" s="6">
        <v>59.459477357183303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48802.730120022999</v>
      </c>
      <c r="E55" s="6">
        <v>65009.269880886997</v>
      </c>
      <c r="F55" s="6">
        <v>42.880126981015003</v>
      </c>
      <c r="G55" s="6">
        <v>57.119873018984997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71005.400540489994</v>
      </c>
      <c r="E56" s="6">
        <v>82886.879066830006</v>
      </c>
      <c r="F56" s="6">
        <v>46.139676871166799</v>
      </c>
      <c r="G56" s="6">
        <v>53.860323128833201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96530.153053664995</v>
      </c>
      <c r="E57" s="6">
        <v>89317.915711912996</v>
      </c>
      <c r="F57" s="6">
        <v>51.940358430856001</v>
      </c>
      <c r="G57" s="6">
        <v>48.059641569143999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7282.2709898960002</v>
      </c>
      <c r="E58" s="6">
        <v>10935.794460937001</v>
      </c>
      <c r="F58" s="6">
        <v>39.972800677159903</v>
      </c>
      <c r="G58" s="6">
        <v>60.027199322840097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2406.7757565050001</v>
      </c>
      <c r="E59" s="6">
        <v>4183.3774953720003</v>
      </c>
      <c r="F59" s="6">
        <v>36.520785853037701</v>
      </c>
      <c r="G59" s="6">
        <v>63.479214146962299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85000.537071250001</v>
      </c>
      <c r="E60" s="6">
        <v>121931.29423362001</v>
      </c>
      <c r="F60" s="6">
        <v>41.076588621119299</v>
      </c>
      <c r="G60" s="6">
        <v>58.923411378880701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54575.231860710002</v>
      </c>
      <c r="E61" s="6">
        <v>76718.768139430002</v>
      </c>
      <c r="F61" s="6">
        <v>41.567194129702699</v>
      </c>
      <c r="G61" s="6">
        <v>58.4328058702974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183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184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185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2120725.4624246298</v>
      </c>
      <c r="E17" s="6">
        <v>1273397.9423350501</v>
      </c>
      <c r="F17" s="6">
        <v>62.482273315421303</v>
      </c>
      <c r="G17" s="6">
        <v>37.517726684578697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188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416.81026341500001</v>
      </c>
      <c r="E28" s="6">
        <v>674.77533295299997</v>
      </c>
      <c r="F28" s="6">
        <v>38.183928479987301</v>
      </c>
      <c r="G28" s="6">
        <v>61.816071520012699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73879.178077880002</v>
      </c>
      <c r="E29" s="6">
        <v>53572.923285190001</v>
      </c>
      <c r="F29" s="6">
        <v>57.966229891668902</v>
      </c>
      <c r="G29" s="6">
        <v>42.033770108331098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129266.18707563</v>
      </c>
      <c r="E30" s="6">
        <v>58773.706107550002</v>
      </c>
      <c r="F30" s="6">
        <v>68.744022817384106</v>
      </c>
      <c r="G30" s="6">
        <v>31.255977182615901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74619.756815422006</v>
      </c>
      <c r="E31" s="6">
        <v>32049.941633097002</v>
      </c>
      <c r="F31" s="6">
        <v>69.954033714115198</v>
      </c>
      <c r="G31" s="6">
        <v>30.045966285884798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87132.046768489003</v>
      </c>
      <c r="E32" s="6">
        <v>42196.042424042003</v>
      </c>
      <c r="F32" s="6">
        <v>67.372871054156903</v>
      </c>
      <c r="G32" s="6">
        <v>32.627128945842998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63001.622411099997</v>
      </c>
      <c r="E33" s="6">
        <v>55280.756408280002</v>
      </c>
      <c r="F33" s="6">
        <v>53.263743120439699</v>
      </c>
      <c r="G33" s="6">
        <v>46.736256879560301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58923.548439637998</v>
      </c>
      <c r="E34" s="6">
        <v>41580.564865093002</v>
      </c>
      <c r="F34" s="6">
        <v>58.6279969069329</v>
      </c>
      <c r="G34" s="6">
        <v>41.3720030930671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71721.032908402995</v>
      </c>
      <c r="E35" s="6">
        <v>53875.034718306</v>
      </c>
      <c r="F35" s="6">
        <v>57.104521075905801</v>
      </c>
      <c r="G35" s="6">
        <v>42.895478924094199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85863.761674153997</v>
      </c>
      <c r="E36" s="6">
        <v>61418.932780048999</v>
      </c>
      <c r="F36" s="6">
        <v>58.2986086670576</v>
      </c>
      <c r="G36" s="6">
        <v>41.7013913329424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85549.369164938005</v>
      </c>
      <c r="E37" s="6">
        <v>56885.759902236001</v>
      </c>
      <c r="F37" s="6">
        <v>60.061987323781601</v>
      </c>
      <c r="G37" s="6">
        <v>39.938012676218399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37220.849971893003</v>
      </c>
      <c r="E38" s="6">
        <v>27369.640661296999</v>
      </c>
      <c r="F38" s="6">
        <v>57.6258975694589</v>
      </c>
      <c r="G38" s="6">
        <v>42.3741024305411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876.47309910000001</v>
      </c>
      <c r="E39" s="6">
        <v>1250.09225599</v>
      </c>
      <c r="F39" s="6">
        <v>41.215432058184099</v>
      </c>
      <c r="G39" s="6">
        <v>58.784567941815901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1885.261937687</v>
      </c>
      <c r="E40" s="6">
        <v>3896.7522759200001</v>
      </c>
      <c r="F40" s="6">
        <v>32.605626137174703</v>
      </c>
      <c r="G40" s="6">
        <v>67.394373862825304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100909.91299512101</v>
      </c>
      <c r="E41" s="6">
        <v>76103.444014029999</v>
      </c>
      <c r="F41" s="6">
        <v>57.006948345657499</v>
      </c>
      <c r="G41" s="6">
        <v>42.993051654342501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73008.237722770995</v>
      </c>
      <c r="E42" s="6">
        <v>61182.572055292003</v>
      </c>
      <c r="F42" s="6">
        <v>54.406287467464203</v>
      </c>
      <c r="G42" s="6">
        <v>45.593712532535797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53881.082161348</v>
      </c>
      <c r="E43" s="6">
        <v>39077.819215035997</v>
      </c>
      <c r="F43" s="6">
        <v>57.962262207884002</v>
      </c>
      <c r="G43" s="6">
        <v>42.037737792115998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53175.450291815003</v>
      </c>
      <c r="E44" s="6">
        <v>43139.804172119002</v>
      </c>
      <c r="F44" s="6">
        <v>55.209790585900301</v>
      </c>
      <c r="G44" s="6">
        <v>44.7902094140996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57095.029926770003</v>
      </c>
      <c r="E45" s="6">
        <v>15000.83132288</v>
      </c>
      <c r="F45" s="6">
        <v>79.193214335929994</v>
      </c>
      <c r="G45" s="6">
        <v>20.806785664069999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98907.85572331</v>
      </c>
      <c r="E46" s="6">
        <v>34853.83988598</v>
      </c>
      <c r="F46" s="6">
        <v>73.943332785055304</v>
      </c>
      <c r="G46" s="6">
        <v>26.056667214944699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84827.1986435</v>
      </c>
      <c r="E47" s="6">
        <v>49872.685382650001</v>
      </c>
      <c r="F47" s="6">
        <v>62.974960414243597</v>
      </c>
      <c r="G47" s="6">
        <v>37.025039585756403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72216.782913379997</v>
      </c>
      <c r="E48" s="6">
        <v>22005.239143790001</v>
      </c>
      <c r="F48" s="6">
        <v>76.645333369689197</v>
      </c>
      <c r="G48" s="6">
        <v>23.354666630310799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78860.973207960007</v>
      </c>
      <c r="E49" s="6">
        <v>53284.366231480002</v>
      </c>
      <c r="F49" s="6">
        <v>59.677453281733499</v>
      </c>
      <c r="G49" s="6">
        <v>40.322546718266501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116199.90402197999</v>
      </c>
      <c r="E50" s="6">
        <v>55401.797908870001</v>
      </c>
      <c r="F50" s="6">
        <v>67.714890187280801</v>
      </c>
      <c r="G50" s="6">
        <v>32.285109812719199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97648.671670159994</v>
      </c>
      <c r="E51" s="6">
        <v>78938.630569410001</v>
      </c>
      <c r="F51" s="6">
        <v>55.297674539295798</v>
      </c>
      <c r="G51" s="6">
        <v>44.702325460704202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63418.975531242002</v>
      </c>
      <c r="E52" s="6">
        <v>16566.246438779999</v>
      </c>
      <c r="F52" s="6">
        <v>79.288365987170806</v>
      </c>
      <c r="G52" s="6">
        <v>20.711634012829201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65172.155629376</v>
      </c>
      <c r="E53" s="6">
        <v>48136.867417052999</v>
      </c>
      <c r="F53" s="6">
        <v>57.517180783273801</v>
      </c>
      <c r="G53" s="6">
        <v>42.482819216726099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59854.759278817997</v>
      </c>
      <c r="E54" s="6">
        <v>15076.668680994</v>
      </c>
      <c r="F54" s="6">
        <v>79.879378931521103</v>
      </c>
      <c r="G54" s="6">
        <v>20.120621068478901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43359.321999931999</v>
      </c>
      <c r="E55" s="6">
        <v>21685.744476315002</v>
      </c>
      <c r="F55" s="6">
        <v>66.660431526756696</v>
      </c>
      <c r="G55" s="6">
        <v>33.339568473243297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34935.310971359999</v>
      </c>
      <c r="E56" s="6">
        <v>48003.435036939998</v>
      </c>
      <c r="F56" s="6">
        <v>42.121822010503898</v>
      </c>
      <c r="G56" s="6">
        <v>57.878177989496102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44899.559358961997</v>
      </c>
      <c r="E57" s="6">
        <v>44424.310154690997</v>
      </c>
      <c r="F57" s="6">
        <v>50.266025871280902</v>
      </c>
      <c r="G57" s="6">
        <v>49.733974128719098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4248.3515534999997</v>
      </c>
      <c r="E58" s="6">
        <v>6735.3079258930002</v>
      </c>
      <c r="F58" s="6">
        <v>38.6788352413014</v>
      </c>
      <c r="G58" s="6">
        <v>61.3211647586986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2367.619107433</v>
      </c>
      <c r="E59" s="6">
        <v>1815.7583879389999</v>
      </c>
      <c r="F59" s="6">
        <v>56.595875224080501</v>
      </c>
      <c r="G59" s="6">
        <v>43.404124775919499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92920.522526080007</v>
      </c>
      <c r="E60" s="6">
        <v>29010.77170754</v>
      </c>
      <c r="F60" s="6">
        <v>76.207279771872606</v>
      </c>
      <c r="G60" s="6">
        <v>23.792720228127401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52461.888582059997</v>
      </c>
      <c r="E61" s="6">
        <v>24256.879557370001</v>
      </c>
      <c r="F61" s="6">
        <v>68.382078928476602</v>
      </c>
      <c r="G61" s="6">
        <v>31.617921071523401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189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190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191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5150479.3797213295</v>
      </c>
      <c r="E17" s="6">
        <v>2187063.6202734499</v>
      </c>
      <c r="F17" s="6">
        <v>70.193515455037101</v>
      </c>
      <c r="G17" s="6">
        <v>29.806484544962899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192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1615.2972538900001</v>
      </c>
      <c r="E28" s="6">
        <v>1520.7027460490001</v>
      </c>
      <c r="F28" s="6">
        <v>51.508203250045298</v>
      </c>
      <c r="G28" s="6">
        <v>48.491796749954702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176589.49873945999</v>
      </c>
      <c r="E29" s="6">
        <v>89178.501259550001</v>
      </c>
      <c r="F29" s="6">
        <v>66.444981615588702</v>
      </c>
      <c r="G29" s="6">
        <v>33.555018384411298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315400.52297297999</v>
      </c>
      <c r="E30" s="6">
        <v>68343.207161030004</v>
      </c>
      <c r="F30" s="6">
        <v>82.190404221806205</v>
      </c>
      <c r="G30" s="6">
        <v>17.809595778193799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165015.13288256599</v>
      </c>
      <c r="E31" s="6">
        <v>60911.337839196</v>
      </c>
      <c r="F31" s="6">
        <v>73.039308920019906</v>
      </c>
      <c r="G31" s="6">
        <v>26.960691079980101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220262.714412022</v>
      </c>
      <c r="E32" s="6">
        <v>36435.761354424001</v>
      </c>
      <c r="F32" s="6">
        <v>85.806007906500099</v>
      </c>
      <c r="G32" s="6">
        <v>14.193992093499901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139985.70744214999</v>
      </c>
      <c r="E33" s="6">
        <v>119159.20268865</v>
      </c>
      <c r="F33" s="6">
        <v>54.018312523095297</v>
      </c>
      <c r="G33" s="6">
        <v>45.981687476904703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125618.865802022</v>
      </c>
      <c r="E34" s="6">
        <v>100551.81815383901</v>
      </c>
      <c r="F34" s="6">
        <v>55.541621754363803</v>
      </c>
      <c r="G34" s="6">
        <v>44.458378245636098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152072.08308451599</v>
      </c>
      <c r="E35" s="6">
        <v>132207.860491222</v>
      </c>
      <c r="F35" s="6">
        <v>53.493778411420301</v>
      </c>
      <c r="G35" s="6">
        <v>46.506221588579699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202429.54123122001</v>
      </c>
      <c r="E36" s="6">
        <v>145073.760279282</v>
      </c>
      <c r="F36" s="6">
        <v>58.252551947366797</v>
      </c>
      <c r="G36" s="6">
        <v>41.747448052633203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236492.14367171499</v>
      </c>
      <c r="E37" s="6">
        <v>84807.563007320001</v>
      </c>
      <c r="F37" s="6">
        <v>73.604842692234598</v>
      </c>
      <c r="G37" s="6">
        <v>26.395157307765398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95242.626432887002</v>
      </c>
      <c r="E38" s="6">
        <v>57303.55194007</v>
      </c>
      <c r="F38" s="6">
        <v>62.435275304000299</v>
      </c>
      <c r="G38" s="6">
        <v>37.5647246959998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1587.9376524100001</v>
      </c>
      <c r="E39" s="6">
        <v>4513.0318446600004</v>
      </c>
      <c r="F39" s="6">
        <v>26.027628119967002</v>
      </c>
      <c r="G39" s="6">
        <v>73.972371880032995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9133.5520543279999</v>
      </c>
      <c r="E40" s="6">
        <v>6491.4479450850004</v>
      </c>
      <c r="F40" s="6">
        <v>58.454733149895198</v>
      </c>
      <c r="G40" s="6">
        <v>41.545266850104802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214846.19656689899</v>
      </c>
      <c r="E41" s="6">
        <v>200259.81624417001</v>
      </c>
      <c r="F41" s="6">
        <v>51.756946403155098</v>
      </c>
      <c r="G41" s="6">
        <v>48.243053596844902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180626.703213086</v>
      </c>
      <c r="E42" s="6">
        <v>128406.656273147</v>
      </c>
      <c r="F42" s="6">
        <v>58.448933640490303</v>
      </c>
      <c r="G42" s="6">
        <v>41.551066359509797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153880.33399785301</v>
      </c>
      <c r="E43" s="6">
        <v>47434.453869928999</v>
      </c>
      <c r="F43" s="6">
        <v>76.437670390571299</v>
      </c>
      <c r="G43" s="6">
        <v>23.562329609428701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133401.40827310199</v>
      </c>
      <c r="E44" s="6">
        <v>63581.795560052997</v>
      </c>
      <c r="F44" s="6">
        <v>67.722224878671994</v>
      </c>
      <c r="G44" s="6">
        <v>32.277775121327998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119984.26811473</v>
      </c>
      <c r="E45" s="6">
        <v>7941.0762851199997</v>
      </c>
      <c r="F45" s="6">
        <v>93.792413596871796</v>
      </c>
      <c r="G45" s="6">
        <v>6.2075864031281904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238622.37959674999</v>
      </c>
      <c r="E46" s="6">
        <v>13370.62040587</v>
      </c>
      <c r="F46" s="6">
        <v>94.694050864218099</v>
      </c>
      <c r="G46" s="6">
        <v>5.3059491357819404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220850.43444462001</v>
      </c>
      <c r="E47" s="6">
        <v>51650.784923129999</v>
      </c>
      <c r="F47" s="6">
        <v>81.045668330230299</v>
      </c>
      <c r="G47" s="6">
        <v>18.954331669769701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177711.51120581999</v>
      </c>
      <c r="E48" s="6">
        <v>11969.80948321</v>
      </c>
      <c r="F48" s="6">
        <v>93.689515952478203</v>
      </c>
      <c r="G48" s="6">
        <v>6.3104840475218502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185750.28652902</v>
      </c>
      <c r="E49" s="6">
        <v>82138.713472739997</v>
      </c>
      <c r="F49" s="6">
        <v>69.338526974903701</v>
      </c>
      <c r="G49" s="6">
        <v>30.661473025096399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301172.82169388997</v>
      </c>
      <c r="E50" s="6">
        <v>70386.584968330004</v>
      </c>
      <c r="F50" s="6">
        <v>81.056438430499099</v>
      </c>
      <c r="G50" s="6">
        <v>18.943561569500901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228696.33106398</v>
      </c>
      <c r="E51" s="6">
        <v>168552.03709478001</v>
      </c>
      <c r="F51" s="6">
        <v>57.5701121502359</v>
      </c>
      <c r="G51" s="6">
        <v>42.4298878497641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156371.20322212501</v>
      </c>
      <c r="E52" s="6">
        <v>10012.189259184001</v>
      </c>
      <c r="F52" s="6">
        <v>93.982458759933806</v>
      </c>
      <c r="G52" s="6">
        <v>6.0175412400662198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188486.56120549899</v>
      </c>
      <c r="E53" s="6">
        <v>52627.438794298003</v>
      </c>
      <c r="F53" s="6">
        <v>78.173213171220993</v>
      </c>
      <c r="G53" s="6">
        <v>21.826786828778999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135405.89086115701</v>
      </c>
      <c r="E54" s="6">
        <v>7805.1091381980004</v>
      </c>
      <c r="F54" s="6">
        <v>94.549923442868803</v>
      </c>
      <c r="G54" s="6">
        <v>5.4500765571311902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115105.69144233099</v>
      </c>
      <c r="E55" s="6">
        <v>18784.308558510002</v>
      </c>
      <c r="F55" s="6">
        <v>85.970342401679005</v>
      </c>
      <c r="G55" s="6">
        <v>14.029657598321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84537.898118450001</v>
      </c>
      <c r="E56" s="6">
        <v>128051.27835795</v>
      </c>
      <c r="F56" s="6">
        <v>39.765852391753697</v>
      </c>
      <c r="G56" s="6">
        <v>60.234147608246303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101519.218360028</v>
      </c>
      <c r="E57" s="6">
        <v>147361.61311946501</v>
      </c>
      <c r="F57" s="6">
        <v>40.790292187846902</v>
      </c>
      <c r="G57" s="6">
        <v>59.209707812153098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14783.869392201999</v>
      </c>
      <c r="E58" s="6">
        <v>9035.8766001410004</v>
      </c>
      <c r="F58" s="6">
        <v>62.065604717004</v>
      </c>
      <c r="G58" s="6">
        <v>37.934395282996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6681.3083229889999</v>
      </c>
      <c r="E59" s="6">
        <v>1987.6448009010001</v>
      </c>
      <c r="F59" s="6">
        <v>77.071685906070599</v>
      </c>
      <c r="G59" s="6">
        <v>22.928314093929401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225005.17109816</v>
      </c>
      <c r="E60" s="6">
        <v>22861.335720809999</v>
      </c>
      <c r="F60" s="6">
        <v>90.776754788614198</v>
      </c>
      <c r="G60" s="6">
        <v>9.2232452113858407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125594.26936647001</v>
      </c>
      <c r="E61" s="6">
        <v>36346.730633140003</v>
      </c>
      <c r="F61" s="6">
        <v>77.555572317555402</v>
      </c>
      <c r="G61" s="6">
        <v>22.444427682444601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193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194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195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6830304.2422312703</v>
      </c>
      <c r="E17" s="6">
        <v>507238.757763509</v>
      </c>
      <c r="F17" s="6">
        <v>93.087076181170303</v>
      </c>
      <c r="G17" s="6">
        <v>6.9129238188296798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196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2141.2363069849998</v>
      </c>
      <c r="E28" s="6">
        <v>994.76369295400002</v>
      </c>
      <c r="F28" s="6">
        <v>68.279218974064094</v>
      </c>
      <c r="G28" s="6">
        <v>31.720781025935899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244332.60884418999</v>
      </c>
      <c r="E29" s="6">
        <v>21435.391154820001</v>
      </c>
      <c r="F29" s="6">
        <v>91.934547742805805</v>
      </c>
      <c r="G29" s="6">
        <v>8.06545225719419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371347.22899073001</v>
      </c>
      <c r="E30" s="6">
        <v>12396.50114328</v>
      </c>
      <c r="F30" s="6">
        <v>96.769588616092605</v>
      </c>
      <c r="G30" s="6">
        <v>3.23041138390741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213486.03741985801</v>
      </c>
      <c r="E31" s="6">
        <v>12440.433301904</v>
      </c>
      <c r="F31" s="6">
        <v>94.493591980540899</v>
      </c>
      <c r="G31" s="6">
        <v>5.5064080194590899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250667.77815883601</v>
      </c>
      <c r="E32" s="6">
        <v>6030.69760761</v>
      </c>
      <c r="F32" s="6">
        <v>97.650668711762407</v>
      </c>
      <c r="G32" s="6">
        <v>2.3493312882375501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236350.75435305</v>
      </c>
      <c r="E33" s="6">
        <v>22794.155777749998</v>
      </c>
      <c r="F33" s="6">
        <v>91.204088953070695</v>
      </c>
      <c r="G33" s="6">
        <v>8.7959110469292803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205329.66150482101</v>
      </c>
      <c r="E34" s="6">
        <v>20841.02245104</v>
      </c>
      <c r="F34" s="6">
        <v>90.785267972613397</v>
      </c>
      <c r="G34" s="6">
        <v>9.2147320273865798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258105.590917561</v>
      </c>
      <c r="E35" s="6">
        <v>26174.352658176998</v>
      </c>
      <c r="F35" s="6">
        <v>90.7927543783251</v>
      </c>
      <c r="G35" s="6">
        <v>9.2072456216749003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323890.58147334203</v>
      </c>
      <c r="E36" s="6">
        <v>23612.720037160001</v>
      </c>
      <c r="F36" s="6">
        <v>93.205037208417295</v>
      </c>
      <c r="G36" s="6">
        <v>6.7949627915826802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301943.391812085</v>
      </c>
      <c r="E37" s="6">
        <v>19356.314866950001</v>
      </c>
      <c r="F37" s="6">
        <v>93.975620125204102</v>
      </c>
      <c r="G37" s="6">
        <v>6.0243798747958897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132258.432538594</v>
      </c>
      <c r="E38" s="6">
        <v>20287.745834362999</v>
      </c>
      <c r="F38" s="6">
        <v>86.700587290517404</v>
      </c>
      <c r="G38" s="6">
        <v>13.299412709482599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4978.5031734499998</v>
      </c>
      <c r="E39" s="6">
        <v>1122.4663236199999</v>
      </c>
      <c r="F39" s="6">
        <v>81.601836820172494</v>
      </c>
      <c r="G39" s="6">
        <v>18.398163179787499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13262.602574511</v>
      </c>
      <c r="E40" s="6">
        <v>2362.3974249019998</v>
      </c>
      <c r="F40" s="6">
        <v>84.880656480059201</v>
      </c>
      <c r="G40" s="6">
        <v>15.1193435199408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368456.93944236898</v>
      </c>
      <c r="E41" s="6">
        <v>46649.073368700003</v>
      </c>
      <c r="F41" s="6">
        <v>88.762130171809403</v>
      </c>
      <c r="G41" s="6">
        <v>11.2378698281906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283067.154611865</v>
      </c>
      <c r="E42" s="6">
        <v>25966.204874367999</v>
      </c>
      <c r="F42" s="6">
        <v>91.597604570090198</v>
      </c>
      <c r="G42" s="6">
        <v>8.4023954299098094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192115.12349248599</v>
      </c>
      <c r="E43" s="6">
        <v>9199.6643752960008</v>
      </c>
      <c r="F43" s="6">
        <v>95.430209338949297</v>
      </c>
      <c r="G43" s="6">
        <v>4.5697906610507397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180172.31571092401</v>
      </c>
      <c r="E44" s="6">
        <v>16810.888122231001</v>
      </c>
      <c r="F44" s="6">
        <v>91.465826631355895</v>
      </c>
      <c r="G44" s="6">
        <v>8.5341733686440797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123148.03057141999</v>
      </c>
      <c r="E45" s="6">
        <v>4777.3138284300003</v>
      </c>
      <c r="F45" s="6">
        <v>96.265545462595895</v>
      </c>
      <c r="G45" s="6">
        <v>3.7344545374040798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243858.12348370001</v>
      </c>
      <c r="E46" s="6">
        <v>8134.8765189200003</v>
      </c>
      <c r="F46" s="6">
        <v>96.771784724640995</v>
      </c>
      <c r="G46" s="6">
        <v>3.2282152753590099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260147.92136969001</v>
      </c>
      <c r="E47" s="6">
        <v>12353.297998059999</v>
      </c>
      <c r="F47" s="6">
        <v>95.466699919096996</v>
      </c>
      <c r="G47" s="6">
        <v>4.5333000809030501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185452.20175887001</v>
      </c>
      <c r="E48" s="6">
        <v>4229.1189301599998</v>
      </c>
      <c r="F48" s="6">
        <v>97.770408327610994</v>
      </c>
      <c r="G48" s="6">
        <v>2.22959167238895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252256.63317061</v>
      </c>
      <c r="E49" s="6">
        <v>15632.366831150001</v>
      </c>
      <c r="F49" s="6">
        <v>94.164610405411494</v>
      </c>
      <c r="G49" s="6">
        <v>5.8353895945885403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357009.66017465002</v>
      </c>
      <c r="E50" s="6">
        <v>14549.746487570001</v>
      </c>
      <c r="F50" s="6">
        <v>96.084139917685604</v>
      </c>
      <c r="G50" s="6">
        <v>3.9158600823143699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360175.92433106003</v>
      </c>
      <c r="E51" s="6">
        <v>37072.443827700001</v>
      </c>
      <c r="F51" s="6">
        <v>90.667691348983993</v>
      </c>
      <c r="G51" s="6">
        <v>9.3323086510160405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161936.065363345</v>
      </c>
      <c r="E52" s="6">
        <v>4447.3271179639996</v>
      </c>
      <c r="F52" s="6">
        <v>97.327060680972906</v>
      </c>
      <c r="G52" s="6">
        <v>2.6729393190270501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227237.630907638</v>
      </c>
      <c r="E53" s="6">
        <v>13876.369092159001</v>
      </c>
      <c r="F53" s="6">
        <v>94.244892834024299</v>
      </c>
      <c r="G53" s="6">
        <v>5.7551071659757103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139237.34845571301</v>
      </c>
      <c r="E54" s="6">
        <v>3973.651543642</v>
      </c>
      <c r="F54" s="6">
        <v>97.225316809700502</v>
      </c>
      <c r="G54" s="6">
        <v>2.7746831902995601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128248.093610721</v>
      </c>
      <c r="E55" s="6">
        <v>5641.9063901199997</v>
      </c>
      <c r="F55" s="6">
        <v>95.786162977007606</v>
      </c>
      <c r="G55" s="6">
        <v>4.21383702299243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178425.76431097</v>
      </c>
      <c r="E56" s="6">
        <v>34163.412165430003</v>
      </c>
      <c r="F56" s="6">
        <v>83.9298440627703</v>
      </c>
      <c r="G56" s="6">
        <v>16.0701559372297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203767.85007309701</v>
      </c>
      <c r="E57" s="6">
        <v>45112.981406396</v>
      </c>
      <c r="F57" s="6">
        <v>81.873661728700398</v>
      </c>
      <c r="G57" s="6">
        <v>18.126338271299598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22572.254483698998</v>
      </c>
      <c r="E58" s="6">
        <v>1247.4915086440001</v>
      </c>
      <c r="F58" s="6">
        <v>94.762784166359197</v>
      </c>
      <c r="G58" s="6">
        <v>5.2372158336407697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7881.0389590909999</v>
      </c>
      <c r="E59" s="6">
        <v>787.91416479899999</v>
      </c>
      <c r="F59" s="6">
        <v>90.911080570644003</v>
      </c>
      <c r="G59" s="6">
        <v>9.0889194293559807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241076.96931347001</v>
      </c>
      <c r="E60" s="6">
        <v>6789.5375055000004</v>
      </c>
      <c r="F60" s="6">
        <v>97.260808814940603</v>
      </c>
      <c r="G60" s="6">
        <v>2.7391911850594499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155966.79056786999</v>
      </c>
      <c r="E61" s="6">
        <v>5974.2094317399997</v>
      </c>
      <c r="F61" s="6">
        <v>96.310872829144998</v>
      </c>
      <c r="G61" s="6">
        <v>3.6891271708550599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197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198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199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1487302.6137032099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201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355137.24763387098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745718.81196855602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1225511.2763726499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1037447.00452769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1476700.84376546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658635.486619459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606013.69985721901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645017.61532783695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677322.73452925403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1059133.7653255099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855885.921420748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408694.53360075102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379375.53107611299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648006.54682874703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726183.32455460401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1055040.18067029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1678583.8790539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5088657.5028017201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4529036.65260687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1590473.7332405599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3576408.7930613202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929540.44826377602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1311698.9199059899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690789.32215239003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2634977.7288376298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1195756.0381316701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3194101.1347442502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2164962.6417821101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482291.31718114798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493881.72237452201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734233.741259631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1780928.9682791701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2416069.4159349301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1214493.8570025801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202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203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204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3576309.77142622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205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989448.52923058602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2258971.6352133099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3393547.68144564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2773882.7230688599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3984997.7100110301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1906670.1138462699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1896013.05427935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1902048.3058718101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1949344.0354098901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2836641.9079489098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2298445.7272117799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1218185.8158153801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1188266.5797820799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1805214.6402159501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2106840.2273408002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3080200.4741625199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3180005.91562015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9333903.8433384709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9097330.7169908006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3958667.2384603499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7465882.7691673497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2489550.82960951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3564719.8329648101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1957609.0404650201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6198342.3141593495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3118236.0898087798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6546160.9633228304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5071649.2897824002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1395135.7867698199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1508975.95852034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1992667.4063087199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4315923.6198374098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6101142.2551884698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3056438.2454759399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206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207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208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2423039.2167441999</v>
      </c>
      <c r="E17" s="6">
        <v>38536.580078211002</v>
      </c>
      <c r="F17" s="6">
        <v>98.434475179356397</v>
      </c>
      <c r="G17" s="6">
        <v>1.5655248206436201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209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738.81736995000006</v>
      </c>
      <c r="E28" s="6">
        <v>187.49333669200001</v>
      </c>
      <c r="F28" s="6">
        <v>79.759130997018403</v>
      </c>
      <c r="G28" s="6">
        <v>20.240869002981601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78808.503254519994</v>
      </c>
      <c r="E29" s="6">
        <v>838.24580820000006</v>
      </c>
      <c r="F29" s="6">
        <v>98.947545482942601</v>
      </c>
      <c r="G29" s="6">
        <v>1.05245451705744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119692.65822523</v>
      </c>
      <c r="E30" s="6">
        <v>2973.64266696</v>
      </c>
      <c r="F30" s="6">
        <v>97.575827553833605</v>
      </c>
      <c r="G30" s="6">
        <v>2.4241724461663701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72335.802985364004</v>
      </c>
      <c r="E31" s="6">
        <v>289.21168457200002</v>
      </c>
      <c r="F31" s="6">
        <v>99.601774008740094</v>
      </c>
      <c r="G31" s="6">
        <v>0.39822599125989899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83085.179121288995</v>
      </c>
      <c r="E32" s="6">
        <v>214.35689862000001</v>
      </c>
      <c r="F32" s="6">
        <v>99.7426673558316</v>
      </c>
      <c r="G32" s="6">
        <v>0.257332644168351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78581.259535520003</v>
      </c>
      <c r="E33" s="6">
        <v>755.83059933000004</v>
      </c>
      <c r="F33" s="6">
        <v>99.047317467724994</v>
      </c>
      <c r="G33" s="6">
        <v>0.95268253227501498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65189.577134334002</v>
      </c>
      <c r="E34" s="6">
        <v>570.49088868000001</v>
      </c>
      <c r="F34" s="6">
        <v>99.132466091001703</v>
      </c>
      <c r="G34" s="6">
        <v>0.86753390899830796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86472.159409721993</v>
      </c>
      <c r="E35" s="6">
        <v>336.23240072999999</v>
      </c>
      <c r="F35" s="6">
        <v>99.612672929750602</v>
      </c>
      <c r="G35" s="6">
        <v>0.38732707024934998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107496.895552353</v>
      </c>
      <c r="E36" s="6">
        <v>1284.94874422</v>
      </c>
      <c r="F36" s="6">
        <v>98.818783821391307</v>
      </c>
      <c r="G36" s="6">
        <v>1.1812161786086599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103995.35937517</v>
      </c>
      <c r="E37" s="6">
        <v>1384.73027987</v>
      </c>
      <c r="F37" s="6">
        <v>98.685965931132799</v>
      </c>
      <c r="G37" s="6">
        <v>1.3140340688671801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50652.760153114003</v>
      </c>
      <c r="E38" s="6">
        <v>951.75338127999999</v>
      </c>
      <c r="F38" s="6">
        <v>98.155678028733504</v>
      </c>
      <c r="G38" s="6">
        <v>1.84432197126645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1749.5640588399999</v>
      </c>
      <c r="E39" s="6">
        <v>51.62681714</v>
      </c>
      <c r="F39" s="6">
        <v>97.133739803566897</v>
      </c>
      <c r="G39" s="6">
        <v>2.8662601964331298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4008.1647227600001</v>
      </c>
      <c r="E40" s="6">
        <v>146.49485288899999</v>
      </c>
      <c r="F40" s="6">
        <v>96.473962542018498</v>
      </c>
      <c r="G40" s="6">
        <v>3.5260374579815199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126321.486218267</v>
      </c>
      <c r="E41" s="6">
        <v>4154.8846279700001</v>
      </c>
      <c r="F41" s="6">
        <v>96.815603774827196</v>
      </c>
      <c r="G41" s="6">
        <v>3.1843962251727702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91791.509526305003</v>
      </c>
      <c r="E42" s="6">
        <v>4088.9271990749999</v>
      </c>
      <c r="F42" s="6">
        <v>95.735389471799706</v>
      </c>
      <c r="G42" s="6">
        <v>4.2646105282003202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62163.190634190003</v>
      </c>
      <c r="E43" s="6">
        <v>1396.78608128</v>
      </c>
      <c r="F43" s="6">
        <v>97.802412534647701</v>
      </c>
      <c r="G43" s="6">
        <v>2.19758746535229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76493.507875452997</v>
      </c>
      <c r="E44" s="6">
        <v>1266.6494220909999</v>
      </c>
      <c r="F44" s="6">
        <v>98.371081713165495</v>
      </c>
      <c r="G44" s="6">
        <v>1.62891828683454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62509.428242959999</v>
      </c>
      <c r="E45" s="6">
        <v>967.36297917000002</v>
      </c>
      <c r="F45" s="6">
        <v>98.476036736348505</v>
      </c>
      <c r="G45" s="6">
        <v>1.5239632636514699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112691.63936995</v>
      </c>
      <c r="E46" s="6">
        <v>242.08557852999999</v>
      </c>
      <c r="F46" s="6">
        <v>99.785639251126796</v>
      </c>
      <c r="G46" s="6">
        <v>0.214360748873234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94738.264461429993</v>
      </c>
      <c r="E47" s="6">
        <v>456.00077540000001</v>
      </c>
      <c r="F47" s="6">
        <v>99.520978733051294</v>
      </c>
      <c r="G47" s="6">
        <v>0.47902126694873298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79989.209680829998</v>
      </c>
      <c r="E48" s="6">
        <v>194.69053049999999</v>
      </c>
      <c r="F48" s="6">
        <v>99.757194985543407</v>
      </c>
      <c r="G48" s="6">
        <v>0.24280501445661801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88781.192724980006</v>
      </c>
      <c r="E49" s="6">
        <v>716.83505467999998</v>
      </c>
      <c r="F49" s="6">
        <v>99.199049328276999</v>
      </c>
      <c r="G49" s="6">
        <v>0.80095067172297296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118752.22279133</v>
      </c>
      <c r="E50" s="6">
        <v>2102.5607258199998</v>
      </c>
      <c r="F50" s="6">
        <v>98.260258580892994</v>
      </c>
      <c r="G50" s="6">
        <v>1.73974141910703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119811.17959047</v>
      </c>
      <c r="E51" s="6">
        <v>3319.97769199</v>
      </c>
      <c r="F51" s="6">
        <v>97.303706254969995</v>
      </c>
      <c r="G51" s="6">
        <v>2.6962937450299802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63010.900841647999</v>
      </c>
      <c r="E52" s="6">
        <v>116.89631413399999</v>
      </c>
      <c r="F52" s="6">
        <v>99.814825925502305</v>
      </c>
      <c r="G52" s="6">
        <v>0.18517407449769299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81560.780504423994</v>
      </c>
      <c r="E53" s="6">
        <v>307.29733003299998</v>
      </c>
      <c r="F53" s="6">
        <v>99.624643282019704</v>
      </c>
      <c r="G53" s="6">
        <v>0.37535671798032999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61678.245979833002</v>
      </c>
      <c r="E54" s="6">
        <v>129.573690075</v>
      </c>
      <c r="F54" s="6">
        <v>99.790360360926798</v>
      </c>
      <c r="G54" s="6">
        <v>0.209639639073185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46881.351024582997</v>
      </c>
      <c r="E55" s="6">
        <v>1044.481288685</v>
      </c>
      <c r="F55" s="6">
        <v>97.820629839336505</v>
      </c>
      <c r="G55" s="6">
        <v>2.1793701606635199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62792.16011769</v>
      </c>
      <c r="E56" s="6">
        <v>2747.6629859200002</v>
      </c>
      <c r="F56" s="6">
        <v>95.807643573318302</v>
      </c>
      <c r="G56" s="6">
        <v>4.1923564266816804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69006.731729078994</v>
      </c>
      <c r="E57" s="6">
        <v>3705.5355547230001</v>
      </c>
      <c r="F57" s="6">
        <v>94.9038371472313</v>
      </c>
      <c r="G57" s="6">
        <v>5.09616285276869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7326.9885010799999</v>
      </c>
      <c r="E58" s="6">
        <v>307.59260084599998</v>
      </c>
      <c r="F58" s="6">
        <v>95.971061191970307</v>
      </c>
      <c r="G58" s="6">
        <v>4.0289388080297197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2383.6503903470002</v>
      </c>
      <c r="E59" s="6">
        <v>241.29425758599999</v>
      </c>
      <c r="F59" s="6">
        <v>90.8076439716165</v>
      </c>
      <c r="G59" s="6">
        <v>9.1923560283835304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86772.842587830004</v>
      </c>
      <c r="E60" s="6">
        <v>809.44402835999995</v>
      </c>
      <c r="F60" s="6">
        <v>99.075790254361394</v>
      </c>
      <c r="G60" s="6">
        <v>0.924209745638646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54776.033053359999</v>
      </c>
      <c r="E61" s="6">
        <v>234.98300216000001</v>
      </c>
      <c r="F61" s="6">
        <v>99.572843733838994</v>
      </c>
      <c r="G61" s="6">
        <v>0.42715626616102298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210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211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212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2281419.1284907102</v>
      </c>
      <c r="E17" s="6">
        <v>180156.668331708</v>
      </c>
      <c r="F17" s="6">
        <v>92.681246355921004</v>
      </c>
      <c r="G17" s="6">
        <v>7.3187536440790302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213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516.82211029500002</v>
      </c>
      <c r="E28" s="6">
        <v>409.488596347</v>
      </c>
      <c r="F28" s="6">
        <v>55.7936021454992</v>
      </c>
      <c r="G28" s="6">
        <v>44.2063978545008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70050.331208989999</v>
      </c>
      <c r="E29" s="6">
        <v>9596.4178537299995</v>
      </c>
      <c r="F29" s="6">
        <v>87.951274889860201</v>
      </c>
      <c r="G29" s="6">
        <v>12.048725110139801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117132.28688124999</v>
      </c>
      <c r="E30" s="6">
        <v>5534.0140109399999</v>
      </c>
      <c r="F30" s="6">
        <v>95.488562082096394</v>
      </c>
      <c r="G30" s="6">
        <v>4.5114379179036197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66738.304822292004</v>
      </c>
      <c r="E31" s="6">
        <v>5886.7098476439996</v>
      </c>
      <c r="F31" s="6">
        <v>91.894377062231598</v>
      </c>
      <c r="G31" s="6">
        <v>8.1056229377684001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80386.792685938999</v>
      </c>
      <c r="E32" s="6">
        <v>2912.7433339700001</v>
      </c>
      <c r="F32" s="6">
        <v>96.503289846327803</v>
      </c>
      <c r="G32" s="6">
        <v>3.4967101536722098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71721.334177149998</v>
      </c>
      <c r="E33" s="6">
        <v>7615.7559577000002</v>
      </c>
      <c r="F33" s="6">
        <v>90.400762184804805</v>
      </c>
      <c r="G33" s="6">
        <v>9.5992378151951705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58790.872132424003</v>
      </c>
      <c r="E34" s="6">
        <v>6969.1958905900001</v>
      </c>
      <c r="F34" s="6">
        <v>89.402085338246593</v>
      </c>
      <c r="G34" s="6">
        <v>10.5979146617534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78637.289942582007</v>
      </c>
      <c r="E35" s="6">
        <v>8171.1018678700002</v>
      </c>
      <c r="F35" s="6">
        <v>90.587198198865593</v>
      </c>
      <c r="G35" s="6">
        <v>9.4128018011343606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100505.127284987</v>
      </c>
      <c r="E36" s="6">
        <v>8276.7170115860008</v>
      </c>
      <c r="F36" s="6">
        <v>92.391453679511898</v>
      </c>
      <c r="G36" s="6">
        <v>7.6085463204880996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100373.09196207</v>
      </c>
      <c r="E37" s="6">
        <v>5006.9976929699997</v>
      </c>
      <c r="F37" s="6">
        <v>95.248630258941404</v>
      </c>
      <c r="G37" s="6">
        <v>4.7513697410585998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47112.734264926003</v>
      </c>
      <c r="E38" s="6">
        <v>4491.7792694680002</v>
      </c>
      <c r="F38" s="6">
        <v>91.295762789287295</v>
      </c>
      <c r="G38" s="6">
        <v>8.7042372107127104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1569.78744377</v>
      </c>
      <c r="E39" s="6">
        <v>231.40343221000001</v>
      </c>
      <c r="F39" s="6">
        <v>87.152753475719393</v>
      </c>
      <c r="G39" s="6">
        <v>12.8472465242806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2881.276589649</v>
      </c>
      <c r="E40" s="6">
        <v>1273.3829860000001</v>
      </c>
      <c r="F40" s="6">
        <v>69.350485573752806</v>
      </c>
      <c r="G40" s="6">
        <v>30.649514426247201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115881.29253009</v>
      </c>
      <c r="E41" s="6">
        <v>14595.078316147001</v>
      </c>
      <c r="F41" s="6">
        <v>88.814006535063001</v>
      </c>
      <c r="G41" s="6">
        <v>11.185993464937001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83401.240385519995</v>
      </c>
      <c r="E42" s="6">
        <v>12479.19633986</v>
      </c>
      <c r="F42" s="6">
        <v>86.984627139733604</v>
      </c>
      <c r="G42" s="6">
        <v>13.0153728602664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59133.661622275999</v>
      </c>
      <c r="E43" s="6">
        <v>4426.3150931939999</v>
      </c>
      <c r="F43" s="6">
        <v>93.036002651466305</v>
      </c>
      <c r="G43" s="6">
        <v>6.9639973485337503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71443.684365592999</v>
      </c>
      <c r="E44" s="6">
        <v>6316.4729319509997</v>
      </c>
      <c r="F44" s="6">
        <v>91.876980253805996</v>
      </c>
      <c r="G44" s="6">
        <v>8.1230197461939806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62319.292042779998</v>
      </c>
      <c r="E45" s="6">
        <v>1157.4991793500001</v>
      </c>
      <c r="F45" s="6">
        <v>98.176500171063395</v>
      </c>
      <c r="G45" s="6">
        <v>1.82349982893663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110890.97380404999</v>
      </c>
      <c r="E46" s="6">
        <v>2042.7511444300001</v>
      </c>
      <c r="F46" s="6">
        <v>98.191194751291604</v>
      </c>
      <c r="G46" s="6">
        <v>1.8088052487083901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89837.956069210006</v>
      </c>
      <c r="E47" s="6">
        <v>5356.3091676200002</v>
      </c>
      <c r="F47" s="6">
        <v>94.373285875683493</v>
      </c>
      <c r="G47" s="6">
        <v>5.6267141243164698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79121.057404439998</v>
      </c>
      <c r="E48" s="6">
        <v>1062.84280689</v>
      </c>
      <c r="F48" s="6">
        <v>98.674493502949105</v>
      </c>
      <c r="G48" s="6">
        <v>1.3255064970509101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81574.094665719997</v>
      </c>
      <c r="E49" s="6">
        <v>7923.9331139400001</v>
      </c>
      <c r="F49" s="6">
        <v>91.146248347004502</v>
      </c>
      <c r="G49" s="6">
        <v>8.8537516529954807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113855.2364565</v>
      </c>
      <c r="E50" s="6">
        <v>6999.5470606500003</v>
      </c>
      <c r="F50" s="6">
        <v>94.208299533583002</v>
      </c>
      <c r="G50" s="6">
        <v>5.7917004664169696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108030.00938572999</v>
      </c>
      <c r="E51" s="6">
        <v>15101.147896730001</v>
      </c>
      <c r="F51" s="6">
        <v>87.735721623984801</v>
      </c>
      <c r="G51" s="6">
        <v>12.2642783760152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62200.013421754004</v>
      </c>
      <c r="E52" s="6">
        <v>927.78373402800003</v>
      </c>
      <c r="F52" s="6">
        <v>98.530308713705793</v>
      </c>
      <c r="G52" s="6">
        <v>1.46969128629419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77913.636361398007</v>
      </c>
      <c r="E53" s="6">
        <v>3954.4414730590001</v>
      </c>
      <c r="F53" s="6">
        <v>95.169739442209504</v>
      </c>
      <c r="G53" s="6">
        <v>4.8302605577905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60710.152400350999</v>
      </c>
      <c r="E54" s="6">
        <v>1097.6672695570001</v>
      </c>
      <c r="F54" s="6">
        <v>98.224064082151401</v>
      </c>
      <c r="G54" s="6">
        <v>1.77593591784862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45772.976575772998</v>
      </c>
      <c r="E55" s="6">
        <v>2152.8557374950001</v>
      </c>
      <c r="F55" s="6">
        <v>95.507942932690597</v>
      </c>
      <c r="G55" s="6">
        <v>4.4920570673093803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54186.810876290001</v>
      </c>
      <c r="E56" s="6">
        <v>11353.01222732</v>
      </c>
      <c r="F56" s="6">
        <v>82.677688633104196</v>
      </c>
      <c r="G56" s="6">
        <v>17.322311366895701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63879.522744324997</v>
      </c>
      <c r="E57" s="6">
        <v>8832.7445394770002</v>
      </c>
      <c r="F57" s="6">
        <v>87.852469920925401</v>
      </c>
      <c r="G57" s="6">
        <v>12.147530079074601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5945.9224795749997</v>
      </c>
      <c r="E58" s="6">
        <v>1688.6586223510001</v>
      </c>
      <c r="F58" s="6">
        <v>77.881450209167397</v>
      </c>
      <c r="G58" s="6">
        <v>22.118549790832599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1820.6849020290001</v>
      </c>
      <c r="E59" s="6">
        <v>804.25974590400006</v>
      </c>
      <c r="F59" s="6">
        <v>69.360887417671407</v>
      </c>
      <c r="G59" s="6">
        <v>30.6391125823286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85461.372849580002</v>
      </c>
      <c r="E60" s="6">
        <v>2120.91376661</v>
      </c>
      <c r="F60" s="6">
        <v>97.578375892485596</v>
      </c>
      <c r="G60" s="6">
        <v>2.4216241075143801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51623.485641400002</v>
      </c>
      <c r="E61" s="6">
        <v>3387.5304141199999</v>
      </c>
      <c r="F61" s="6">
        <v>93.842087172683506</v>
      </c>
      <c r="G61" s="6">
        <v>6.1579128273164896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214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215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216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2242882.5484124999</v>
      </c>
      <c r="E17" s="6">
        <v>218693.248409919</v>
      </c>
      <c r="F17" s="6">
        <v>91.115721535277302</v>
      </c>
      <c r="G17" s="6">
        <v>8.8842784647226498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217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329.328773603</v>
      </c>
      <c r="E28" s="6">
        <v>596.98193303899995</v>
      </c>
      <c r="F28" s="6">
        <v>35.552733142517702</v>
      </c>
      <c r="G28" s="6">
        <v>64.447266857482305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69212.085400790005</v>
      </c>
      <c r="E29" s="6">
        <v>10434.663661930001</v>
      </c>
      <c r="F29" s="6">
        <v>86.898820372802703</v>
      </c>
      <c r="G29" s="6">
        <v>13.1011796271973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114158.64421429001</v>
      </c>
      <c r="E30" s="6">
        <v>8507.6566779000004</v>
      </c>
      <c r="F30" s="6">
        <v>93.064389635929999</v>
      </c>
      <c r="G30" s="6">
        <v>6.93561036406998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66449.093137720003</v>
      </c>
      <c r="E31" s="6">
        <v>6175.9215322159998</v>
      </c>
      <c r="F31" s="6">
        <v>91.496151070971706</v>
      </c>
      <c r="G31" s="6">
        <v>8.5038489290282993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80172.435787319002</v>
      </c>
      <c r="E32" s="6">
        <v>3127.1002325899999</v>
      </c>
      <c r="F32" s="6">
        <v>96.245957201759396</v>
      </c>
      <c r="G32" s="6">
        <v>3.7540427978405599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70965.503577819996</v>
      </c>
      <c r="E33" s="6">
        <v>8371.5865570299993</v>
      </c>
      <c r="F33" s="6">
        <v>89.448079652529799</v>
      </c>
      <c r="G33" s="6">
        <v>10.551920347470199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58220.381243743999</v>
      </c>
      <c r="E34" s="6">
        <v>7539.6867792700004</v>
      </c>
      <c r="F34" s="6">
        <v>88.534551429248296</v>
      </c>
      <c r="G34" s="6">
        <v>11.4654485707517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78301.057541852002</v>
      </c>
      <c r="E35" s="6">
        <v>8507.3342685999996</v>
      </c>
      <c r="F35" s="6">
        <v>90.199871128616294</v>
      </c>
      <c r="G35" s="6">
        <v>9.8001288713837091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99220.178540766996</v>
      </c>
      <c r="E36" s="6">
        <v>9561.6657558059997</v>
      </c>
      <c r="F36" s="6">
        <v>91.210237500903204</v>
      </c>
      <c r="G36" s="6">
        <v>8.78976249909676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98988.361682200004</v>
      </c>
      <c r="E37" s="6">
        <v>6391.7279728399999</v>
      </c>
      <c r="F37" s="6">
        <v>93.934596190074203</v>
      </c>
      <c r="G37" s="6">
        <v>6.0654038099257797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46160.980883646</v>
      </c>
      <c r="E38" s="6">
        <v>5443.5326507480004</v>
      </c>
      <c r="F38" s="6">
        <v>89.451440818020799</v>
      </c>
      <c r="G38" s="6">
        <v>10.548559181979201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1518.16062663</v>
      </c>
      <c r="E39" s="6">
        <v>283.03024935000002</v>
      </c>
      <c r="F39" s="6">
        <v>84.286493279286205</v>
      </c>
      <c r="G39" s="6">
        <v>15.713506720713699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2734.7817367600001</v>
      </c>
      <c r="E40" s="6">
        <v>1419.877838889</v>
      </c>
      <c r="F40" s="6">
        <v>65.824448115771304</v>
      </c>
      <c r="G40" s="6">
        <v>34.175551884228703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111726.40790212</v>
      </c>
      <c r="E41" s="6">
        <v>18749.962944117</v>
      </c>
      <c r="F41" s="6">
        <v>85.629610309890296</v>
      </c>
      <c r="G41" s="6">
        <v>14.3703896901097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79312.313186444997</v>
      </c>
      <c r="E42" s="6">
        <v>16568.123538935</v>
      </c>
      <c r="F42" s="6">
        <v>82.720016611533296</v>
      </c>
      <c r="G42" s="6">
        <v>17.2799833884667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57736.875540995999</v>
      </c>
      <c r="E43" s="6">
        <v>5823.1011744739999</v>
      </c>
      <c r="F43" s="6">
        <v>90.838415186114005</v>
      </c>
      <c r="G43" s="6">
        <v>9.1615848138860407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70177.034943502003</v>
      </c>
      <c r="E44" s="6">
        <v>7583.1223540419996</v>
      </c>
      <c r="F44" s="6">
        <v>90.248061966971505</v>
      </c>
      <c r="G44" s="6">
        <v>9.7519380330285195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61351.929063609998</v>
      </c>
      <c r="E45" s="6">
        <v>2124.8621585199999</v>
      </c>
      <c r="F45" s="6">
        <v>96.6525369074119</v>
      </c>
      <c r="G45" s="6">
        <v>3.3474630925880899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110648.88822552</v>
      </c>
      <c r="E46" s="6">
        <v>2284.8367229599999</v>
      </c>
      <c r="F46" s="6">
        <v>97.9768340024184</v>
      </c>
      <c r="G46" s="6">
        <v>2.0231659975816201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89381.955293809995</v>
      </c>
      <c r="E47" s="6">
        <v>5812.30994302</v>
      </c>
      <c r="F47" s="6">
        <v>93.894264608734801</v>
      </c>
      <c r="G47" s="6">
        <v>6.1057353912652097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78926.366873940002</v>
      </c>
      <c r="E48" s="6">
        <v>1257.53333739</v>
      </c>
      <c r="F48" s="6">
        <v>98.431688488492497</v>
      </c>
      <c r="G48" s="6">
        <v>1.5683115115075299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80857.259611040005</v>
      </c>
      <c r="E49" s="6">
        <v>8640.7681686199994</v>
      </c>
      <c r="F49" s="6">
        <v>90.3452976752815</v>
      </c>
      <c r="G49" s="6">
        <v>9.6547023247184498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111752.67573068</v>
      </c>
      <c r="E50" s="6">
        <v>9102.1077864700001</v>
      </c>
      <c r="F50" s="6">
        <v>92.468558114475996</v>
      </c>
      <c r="G50" s="6">
        <v>7.5314418855240097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104710.03169374001</v>
      </c>
      <c r="E51" s="6">
        <v>18421.125588719999</v>
      </c>
      <c r="F51" s="6">
        <v>85.039427878954797</v>
      </c>
      <c r="G51" s="6">
        <v>14.9605721210452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62083.117107619997</v>
      </c>
      <c r="E52" s="6">
        <v>1044.680048162</v>
      </c>
      <c r="F52" s="6">
        <v>98.345134639208098</v>
      </c>
      <c r="G52" s="6">
        <v>1.65486536079188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77606.339031365002</v>
      </c>
      <c r="E53" s="6">
        <v>4261.7388030920001</v>
      </c>
      <c r="F53" s="6">
        <v>94.794382724229195</v>
      </c>
      <c r="G53" s="6">
        <v>5.2056172757708303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60580.578710276</v>
      </c>
      <c r="E54" s="6">
        <v>1227.2409596320001</v>
      </c>
      <c r="F54" s="6">
        <v>98.014424443078198</v>
      </c>
      <c r="G54" s="6">
        <v>1.9855755569218001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44728.495287088001</v>
      </c>
      <c r="E55" s="6">
        <v>3197.3370261800001</v>
      </c>
      <c r="F55" s="6">
        <v>93.328572772027101</v>
      </c>
      <c r="G55" s="6">
        <v>6.6714272279729103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51439.147890369997</v>
      </c>
      <c r="E56" s="6">
        <v>14100.67521324</v>
      </c>
      <c r="F56" s="6">
        <v>78.485332206422598</v>
      </c>
      <c r="G56" s="6">
        <v>21.514667793577399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60173.987189601998</v>
      </c>
      <c r="E57" s="6">
        <v>12538.280094199999</v>
      </c>
      <c r="F57" s="6">
        <v>82.756307068156701</v>
      </c>
      <c r="G57" s="6">
        <v>17.243692931843299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5638.3298787289996</v>
      </c>
      <c r="E58" s="6">
        <v>1996.2512231969999</v>
      </c>
      <c r="F58" s="6">
        <v>73.852511401137605</v>
      </c>
      <c r="G58" s="6">
        <v>26.147488598862299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1579.3906444429999</v>
      </c>
      <c r="E59" s="6">
        <v>1045.55400349</v>
      </c>
      <c r="F59" s="6">
        <v>60.168531389287899</v>
      </c>
      <c r="G59" s="6">
        <v>39.831468610712101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84651.928821220004</v>
      </c>
      <c r="E60" s="6">
        <v>2930.3577949700002</v>
      </c>
      <c r="F60" s="6">
        <v>96.654166146847004</v>
      </c>
      <c r="G60" s="6">
        <v>3.3458338531530298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51388.502639240003</v>
      </c>
      <c r="E61" s="6">
        <v>3622.51341628</v>
      </c>
      <c r="F61" s="6">
        <v>93.4149309065225</v>
      </c>
      <c r="G61" s="6">
        <v>6.58506909347751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6"/>
  <sheetViews>
    <sheetView topLeftCell="A8" workbookViewId="0">
      <selection activeCell="D17" sqref="D17"/>
    </sheetView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1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10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2417788.05970843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17</v>
      </c>
    </row>
    <row r="27" spans="1:4" x14ac:dyDescent="0.25">
      <c r="A27" s="5" t="s">
        <v>18</v>
      </c>
      <c r="B27" s="5" t="s">
        <v>19</v>
      </c>
      <c r="C27" s="5" t="s">
        <v>9</v>
      </c>
      <c r="D27" s="5" t="s">
        <v>10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898.97758111300004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78757.351565899997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118719.09074032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72229.980098686006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82937.403181479007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78752.211780750004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64960.352779954002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86373.727998451999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107495.500717833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104505.27795417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50733.110621164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1801.1908759800001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4026.7993133049999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124833.274589307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90077.161434763999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61722.697036145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76452.633288623998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63476.791222129999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112690.47019563999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94746.040123600003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79979.534894170007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88737.825299799995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118081.78148524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119502.94773181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62911.371587082998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81523.954306964995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61194.655196282998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46327.930391772999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63508.266926689997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68541.157853216995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7405.3748705409998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2399.485275126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86920.272035560003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54563.458754860003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218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219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220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2461483.4980479898</v>
      </c>
      <c r="E17" s="6">
        <v>92.298774428000002</v>
      </c>
      <c r="F17" s="6">
        <v>99.996250419160503</v>
      </c>
      <c r="G17" s="6">
        <v>3.7495808395234501E-3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221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926.31070664200001</v>
      </c>
      <c r="E28" s="6">
        <v>0</v>
      </c>
      <c r="F28" s="6">
        <v>100</v>
      </c>
      <c r="G28" s="6">
        <v>0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83299.536019909006</v>
      </c>
      <c r="E32" s="6">
        <v>0</v>
      </c>
      <c r="F32" s="6">
        <v>100</v>
      </c>
      <c r="G32" s="6">
        <v>0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79337.090134850005</v>
      </c>
      <c r="E33" s="6">
        <v>0</v>
      </c>
      <c r="F33" s="6">
        <v>100</v>
      </c>
      <c r="G33" s="6">
        <v>0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86808.391810451998</v>
      </c>
      <c r="E35" s="6">
        <v>0</v>
      </c>
      <c r="F35" s="6">
        <v>100</v>
      </c>
      <c r="G35" s="6">
        <v>0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108781.84429657301</v>
      </c>
      <c r="E36" s="6">
        <v>0</v>
      </c>
      <c r="F36" s="6">
        <v>100</v>
      </c>
      <c r="G36" s="6">
        <v>0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105380.08965504001</v>
      </c>
      <c r="E37" s="6">
        <v>0</v>
      </c>
      <c r="F37" s="6">
        <v>100</v>
      </c>
      <c r="G37" s="6">
        <v>0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51586.086893204003</v>
      </c>
      <c r="E38" s="6">
        <v>18.426641190000002</v>
      </c>
      <c r="F38" s="6">
        <v>99.964292578443306</v>
      </c>
      <c r="G38" s="6">
        <v>3.57074215566799E-2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1749.5640588399999</v>
      </c>
      <c r="E39" s="6">
        <v>51.62681714</v>
      </c>
      <c r="F39" s="6">
        <v>97.133739803566897</v>
      </c>
      <c r="G39" s="6">
        <v>2.8662601964331298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4152.7160899099999</v>
      </c>
      <c r="E40" s="6">
        <v>1.943485739</v>
      </c>
      <c r="F40" s="6">
        <v>99.953221540691501</v>
      </c>
      <c r="G40" s="6">
        <v>4.6778459308459898E-2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130476.370846237</v>
      </c>
      <c r="E41" s="6">
        <v>0</v>
      </c>
      <c r="F41" s="6">
        <v>100</v>
      </c>
      <c r="G41" s="6">
        <v>0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95880.436725380001</v>
      </c>
      <c r="E42" s="6">
        <v>0</v>
      </c>
      <c r="F42" s="6">
        <v>100</v>
      </c>
      <c r="G42" s="6">
        <v>0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77760.157297544007</v>
      </c>
      <c r="E44" s="6">
        <v>0</v>
      </c>
      <c r="F44" s="6">
        <v>100</v>
      </c>
      <c r="G44" s="6">
        <v>0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95194.265236830004</v>
      </c>
      <c r="E47" s="6">
        <v>0</v>
      </c>
      <c r="F47" s="6">
        <v>100</v>
      </c>
      <c r="G47" s="6">
        <v>0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123131.15728246</v>
      </c>
      <c r="E51" s="6">
        <v>0</v>
      </c>
      <c r="F51" s="6">
        <v>100</v>
      </c>
      <c r="G51" s="6">
        <v>0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81868.077834456999</v>
      </c>
      <c r="E53" s="6">
        <v>0</v>
      </c>
      <c r="F53" s="6">
        <v>100</v>
      </c>
      <c r="G53" s="6">
        <v>0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65539.823103610004</v>
      </c>
      <c r="E56" s="6">
        <v>0</v>
      </c>
      <c r="F56" s="6">
        <v>100</v>
      </c>
      <c r="G56" s="6">
        <v>0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72705.176098352997</v>
      </c>
      <c r="E57" s="6">
        <v>7.0911854490000001</v>
      </c>
      <c r="F57" s="6">
        <v>99.990247607846797</v>
      </c>
      <c r="G57" s="6">
        <v>9.7523921532009401E-3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7621.3704570159998</v>
      </c>
      <c r="E58" s="6">
        <v>13.210644909999999</v>
      </c>
      <c r="F58" s="6">
        <v>99.826963067997696</v>
      </c>
      <c r="G58" s="6">
        <v>0.173036932002298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2624.9446479329999</v>
      </c>
      <c r="E59" s="6">
        <v>0</v>
      </c>
      <c r="F59" s="6">
        <v>100</v>
      </c>
      <c r="G59" s="6">
        <v>0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222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223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224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2455947.7995774602</v>
      </c>
      <c r="E17" s="6">
        <v>5627.9972449610004</v>
      </c>
      <c r="F17" s="6">
        <v>99.771366079719101</v>
      </c>
      <c r="G17" s="6">
        <v>0.22863392028090401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225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757.64046397799996</v>
      </c>
      <c r="E28" s="6">
        <v>168.670242664</v>
      </c>
      <c r="F28" s="6">
        <v>81.791180707016494</v>
      </c>
      <c r="G28" s="6">
        <v>18.208819292983499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122471.72853995</v>
      </c>
      <c r="E30" s="6">
        <v>194.57235223999999</v>
      </c>
      <c r="F30" s="6">
        <v>99.841380761606999</v>
      </c>
      <c r="G30" s="6">
        <v>0.158619238392953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72614.338574705995</v>
      </c>
      <c r="E31" s="6">
        <v>10.67609523</v>
      </c>
      <c r="F31" s="6">
        <v>99.985299699726696</v>
      </c>
      <c r="G31" s="6">
        <v>1.47003002732879E-2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83241.931857949006</v>
      </c>
      <c r="E32" s="6">
        <v>57.604161959999999</v>
      </c>
      <c r="F32" s="6">
        <v>99.930846959404207</v>
      </c>
      <c r="G32" s="6">
        <v>6.9153040595847204E-2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79292.699576119994</v>
      </c>
      <c r="E33" s="6">
        <v>44.390558730000002</v>
      </c>
      <c r="F33" s="6">
        <v>99.944048163784998</v>
      </c>
      <c r="G33" s="6">
        <v>5.5951836215002299E-2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86783.535922352006</v>
      </c>
      <c r="E35" s="6">
        <v>24.855888100000001</v>
      </c>
      <c r="F35" s="6">
        <v>99.971366952455099</v>
      </c>
      <c r="G35" s="6">
        <v>2.86330475448426E-2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108708.178696683</v>
      </c>
      <c r="E36" s="6">
        <v>73.665599889999996</v>
      </c>
      <c r="F36" s="6">
        <v>99.932281346794298</v>
      </c>
      <c r="G36" s="6">
        <v>6.7718653205736001E-2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104765.56211908</v>
      </c>
      <c r="E37" s="6">
        <v>614.52753596000002</v>
      </c>
      <c r="F37" s="6">
        <v>99.4168466377551</v>
      </c>
      <c r="G37" s="6">
        <v>0.58315336224484704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51483.472178163996</v>
      </c>
      <c r="E38" s="6">
        <v>121.04135623000001</v>
      </c>
      <c r="F38" s="6">
        <v>99.765444245202801</v>
      </c>
      <c r="G38" s="6">
        <v>0.23455575479715901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1749.5640588399999</v>
      </c>
      <c r="E39" s="6">
        <v>51.62681714</v>
      </c>
      <c r="F39" s="6">
        <v>97.133739803566897</v>
      </c>
      <c r="G39" s="6">
        <v>2.8662601964331298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4062.4212527119998</v>
      </c>
      <c r="E40" s="6">
        <v>92.238322937000007</v>
      </c>
      <c r="F40" s="6">
        <v>97.779882532912694</v>
      </c>
      <c r="G40" s="6">
        <v>2.22011746708734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130114.887739187</v>
      </c>
      <c r="E41" s="6">
        <v>361.48310705</v>
      </c>
      <c r="F41" s="6">
        <v>99.722951286347495</v>
      </c>
      <c r="G41" s="6">
        <v>0.27704871365252698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95790.894209449994</v>
      </c>
      <c r="E42" s="6">
        <v>89.542515929999993</v>
      </c>
      <c r="F42" s="6">
        <v>99.906610233549003</v>
      </c>
      <c r="G42" s="6">
        <v>9.3389766450967401E-2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63458.968076420002</v>
      </c>
      <c r="E43" s="6">
        <v>101.00863905</v>
      </c>
      <c r="F43" s="6">
        <v>99.841081378141197</v>
      </c>
      <c r="G43" s="6">
        <v>0.15891862185880101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77403.112928649003</v>
      </c>
      <c r="E44" s="6">
        <v>357.04436889499999</v>
      </c>
      <c r="F44" s="6">
        <v>99.540838931782503</v>
      </c>
      <c r="G44" s="6">
        <v>0.45916106821748498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62509.428242959999</v>
      </c>
      <c r="E45" s="6">
        <v>967.36297917000002</v>
      </c>
      <c r="F45" s="6">
        <v>98.476036736348505</v>
      </c>
      <c r="G45" s="6">
        <v>1.5239632636514699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112869.27732676</v>
      </c>
      <c r="E46" s="6">
        <v>64.447621720000001</v>
      </c>
      <c r="F46" s="6">
        <v>99.942933236507201</v>
      </c>
      <c r="G46" s="6">
        <v>5.7066763492836903E-2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95009.471481019995</v>
      </c>
      <c r="E47" s="6">
        <v>184.79375580999999</v>
      </c>
      <c r="F47" s="6">
        <v>99.805877218180896</v>
      </c>
      <c r="G47" s="6">
        <v>0.19412278181911399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80016.650668140006</v>
      </c>
      <c r="E48" s="6">
        <v>167.24954319</v>
      </c>
      <c r="F48" s="6">
        <v>99.791417550469305</v>
      </c>
      <c r="G48" s="6">
        <v>0.208582449530645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89272.893510180002</v>
      </c>
      <c r="E49" s="6">
        <v>225.13426948</v>
      </c>
      <c r="F49" s="6">
        <v>99.748447786990099</v>
      </c>
      <c r="G49" s="6">
        <v>0.251552213009956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120805.86792263</v>
      </c>
      <c r="E50" s="6">
        <v>48.915594519999999</v>
      </c>
      <c r="F50" s="6">
        <v>99.959525313689298</v>
      </c>
      <c r="G50" s="6">
        <v>4.0474686310665198E-2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123012.51627348999</v>
      </c>
      <c r="E51" s="6">
        <v>118.64100897</v>
      </c>
      <c r="F51" s="6">
        <v>99.903646638601899</v>
      </c>
      <c r="G51" s="6">
        <v>9.6353361398074294E-2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63033.774940672003</v>
      </c>
      <c r="E52" s="6">
        <v>94.022215110000005</v>
      </c>
      <c r="F52" s="6">
        <v>99.851060516371305</v>
      </c>
      <c r="G52" s="6">
        <v>0.14893948362870801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81800.880624166995</v>
      </c>
      <c r="E53" s="6">
        <v>67.197210290000001</v>
      </c>
      <c r="F53" s="6">
        <v>99.917920131915295</v>
      </c>
      <c r="G53" s="6">
        <v>8.2079868084697805E-2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61794.337128248</v>
      </c>
      <c r="E54" s="6">
        <v>13.482541660000001</v>
      </c>
      <c r="F54" s="6">
        <v>99.978186349669002</v>
      </c>
      <c r="G54" s="6">
        <v>2.1813650330985802E-2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64975.556598260002</v>
      </c>
      <c r="E56" s="6">
        <v>564.26650534999999</v>
      </c>
      <c r="F56" s="6">
        <v>99.139047866427802</v>
      </c>
      <c r="G56" s="6">
        <v>0.86095213357223699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72518.419870126003</v>
      </c>
      <c r="E57" s="6">
        <v>193.847413676</v>
      </c>
      <c r="F57" s="6">
        <v>99.733404800981702</v>
      </c>
      <c r="G57" s="6">
        <v>0.266595199018341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7526.0859510259997</v>
      </c>
      <c r="E58" s="6">
        <v>108.4951509</v>
      </c>
      <c r="F58" s="6">
        <v>98.578898443129603</v>
      </c>
      <c r="G58" s="6">
        <v>1.42110155687035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2590.1630650540001</v>
      </c>
      <c r="E59" s="6">
        <v>34.781582878999998</v>
      </c>
      <c r="F59" s="6">
        <v>98.674959378423907</v>
      </c>
      <c r="G59" s="6">
        <v>1.3250406215760999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87244.806964920004</v>
      </c>
      <c r="E60" s="6">
        <v>337.47965126999998</v>
      </c>
      <c r="F60" s="6">
        <v>99.614671340166197</v>
      </c>
      <c r="G60" s="6">
        <v>0.38532865983384301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54936.083416560003</v>
      </c>
      <c r="E61" s="6">
        <v>74.932638960000006</v>
      </c>
      <c r="F61" s="6">
        <v>99.863786120793705</v>
      </c>
      <c r="G61" s="6">
        <v>0.13621387920625599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226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227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228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2434538.0569516998</v>
      </c>
      <c r="E17" s="6">
        <v>27037.739870718</v>
      </c>
      <c r="F17" s="6">
        <v>98.9016084775606</v>
      </c>
      <c r="G17" s="6">
        <v>1.0983915224394201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229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907.487612614</v>
      </c>
      <c r="E28" s="6">
        <v>18.823094028</v>
      </c>
      <c r="F28" s="6">
        <v>97.967950290001895</v>
      </c>
      <c r="G28" s="6">
        <v>2.0320497099980899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79079.720672120005</v>
      </c>
      <c r="E29" s="6">
        <v>567.02839059999997</v>
      </c>
      <c r="F29" s="6">
        <v>99.288070891439006</v>
      </c>
      <c r="G29" s="6">
        <v>0.71192910856095104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119953.81323063</v>
      </c>
      <c r="E30" s="6">
        <v>2712.4876615600001</v>
      </c>
      <c r="F30" s="6">
        <v>97.788726290895497</v>
      </c>
      <c r="G30" s="6">
        <v>2.2112737091044901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72440.444955508006</v>
      </c>
      <c r="E31" s="6">
        <v>184.569714428</v>
      </c>
      <c r="F31" s="6">
        <v>99.745859308577295</v>
      </c>
      <c r="G31" s="6">
        <v>0.25414069142268297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83162.216199728995</v>
      </c>
      <c r="E32" s="6">
        <v>137.31982017999999</v>
      </c>
      <c r="F32" s="6">
        <v>99.835149357678105</v>
      </c>
      <c r="G32" s="6">
        <v>0.16485064232192101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78972.560760809996</v>
      </c>
      <c r="E33" s="6">
        <v>364.52937403999999</v>
      </c>
      <c r="F33" s="6">
        <v>99.540530950378397</v>
      </c>
      <c r="G33" s="6">
        <v>0.45946904962156498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65255.517222743998</v>
      </c>
      <c r="E34" s="6">
        <v>504.55080027000002</v>
      </c>
      <c r="F34" s="6">
        <v>99.232739844348401</v>
      </c>
      <c r="G34" s="6">
        <v>0.76726015565163797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86686.472229712002</v>
      </c>
      <c r="E35" s="6">
        <v>121.91958074</v>
      </c>
      <c r="F35" s="6">
        <v>99.859553231896996</v>
      </c>
      <c r="G35" s="6">
        <v>0.140446768103036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107829.757483073</v>
      </c>
      <c r="E36" s="6">
        <v>952.08681349999995</v>
      </c>
      <c r="F36" s="6">
        <v>99.124774157253398</v>
      </c>
      <c r="G36" s="6">
        <v>0.87522584274662296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104740.15005177</v>
      </c>
      <c r="E37" s="6">
        <v>639.93960327000002</v>
      </c>
      <c r="F37" s="6">
        <v>99.392731961640195</v>
      </c>
      <c r="G37" s="6">
        <v>0.607268038359838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50978.063444763997</v>
      </c>
      <c r="E38" s="6">
        <v>626.45008962999998</v>
      </c>
      <c r="F38" s="6">
        <v>98.786055624354503</v>
      </c>
      <c r="G38" s="6">
        <v>1.2139443756455099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4097.2646327089997</v>
      </c>
      <c r="E40" s="6">
        <v>57.39494294</v>
      </c>
      <c r="F40" s="6">
        <v>98.618540414805594</v>
      </c>
      <c r="G40" s="6">
        <v>1.3814595851944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127202.375487307</v>
      </c>
      <c r="E41" s="6">
        <v>3273.9953589299998</v>
      </c>
      <c r="F41" s="6">
        <v>97.490736952832407</v>
      </c>
      <c r="G41" s="6">
        <v>2.5092630471676101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92397.729616604993</v>
      </c>
      <c r="E42" s="6">
        <v>3482.7071087750001</v>
      </c>
      <c r="F42" s="6">
        <v>96.367656189604006</v>
      </c>
      <c r="G42" s="6">
        <v>3.63234381039601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62362.519973150003</v>
      </c>
      <c r="E43" s="6">
        <v>1197.4567423200001</v>
      </c>
      <c r="F43" s="6">
        <v>98.116020797678303</v>
      </c>
      <c r="G43" s="6">
        <v>1.8839792023217501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77191.904757124998</v>
      </c>
      <c r="E44" s="6">
        <v>568.25254041899996</v>
      </c>
      <c r="F44" s="6">
        <v>99.269224034302496</v>
      </c>
      <c r="G44" s="6">
        <v>0.73077596569747205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112756.08699167</v>
      </c>
      <c r="E46" s="6">
        <v>177.63795680999999</v>
      </c>
      <c r="F46" s="6">
        <v>99.842706014619594</v>
      </c>
      <c r="G46" s="6">
        <v>0.15729398538039699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95163.500495150001</v>
      </c>
      <c r="E47" s="6">
        <v>30.76474168</v>
      </c>
      <c r="F47" s="6">
        <v>99.967682148075298</v>
      </c>
      <c r="G47" s="6">
        <v>3.23178519246528E-2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80156.45922402</v>
      </c>
      <c r="E48" s="6">
        <v>27.440987310000001</v>
      </c>
      <c r="F48" s="6">
        <v>99.965777435074003</v>
      </c>
      <c r="G48" s="6">
        <v>3.4222564925973198E-2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89154.296156960001</v>
      </c>
      <c r="E49" s="6">
        <v>343.7316227</v>
      </c>
      <c r="F49" s="6">
        <v>99.615933857731207</v>
      </c>
      <c r="G49" s="6">
        <v>0.38406614226880098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119177.70740538</v>
      </c>
      <c r="E50" s="6">
        <v>1677.0761117699999</v>
      </c>
      <c r="F50" s="6">
        <v>98.612321280992603</v>
      </c>
      <c r="G50" s="6">
        <v>1.38767871900744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120576.17583432001</v>
      </c>
      <c r="E51" s="6">
        <v>2554.9814481399999</v>
      </c>
      <c r="F51" s="6">
        <v>97.924991931750498</v>
      </c>
      <c r="G51" s="6">
        <v>2.0750080682494798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63104.923056758002</v>
      </c>
      <c r="E52" s="6">
        <v>22.874099024</v>
      </c>
      <c r="F52" s="6">
        <v>99.963765409131</v>
      </c>
      <c r="G52" s="6">
        <v>3.6234590868984402E-2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81670.126921182004</v>
      </c>
      <c r="E53" s="6">
        <v>197.950913275</v>
      </c>
      <c r="F53" s="6">
        <v>99.758207449703093</v>
      </c>
      <c r="G53" s="6">
        <v>0.24179255029691901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61726.435869522997</v>
      </c>
      <c r="E54" s="6">
        <v>81.383800385000001</v>
      </c>
      <c r="F54" s="6">
        <v>99.868327663361001</v>
      </c>
      <c r="G54" s="6">
        <v>0.131672336639021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46961.238869512999</v>
      </c>
      <c r="E55" s="6">
        <v>964.59344375499995</v>
      </c>
      <c r="F55" s="6">
        <v>97.987320413237896</v>
      </c>
      <c r="G55" s="6">
        <v>2.0126795867621401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64008.231468470003</v>
      </c>
      <c r="E56" s="6">
        <v>1531.5916351400001</v>
      </c>
      <c r="F56" s="6">
        <v>97.663112955433604</v>
      </c>
      <c r="G56" s="6">
        <v>2.3368870445663998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69577.595052659002</v>
      </c>
      <c r="E57" s="6">
        <v>3134.6722311429999</v>
      </c>
      <c r="F57" s="6">
        <v>95.688936202596807</v>
      </c>
      <c r="G57" s="6">
        <v>4.3110637974031496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7480.2326644630002</v>
      </c>
      <c r="E58" s="6">
        <v>154.34843746300001</v>
      </c>
      <c r="F58" s="6">
        <v>97.978298541827499</v>
      </c>
      <c r="G58" s="6">
        <v>2.0217014581725001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2421.0172546700001</v>
      </c>
      <c r="E59" s="6">
        <v>203.927393263</v>
      </c>
      <c r="F59" s="6">
        <v>92.231173582133195</v>
      </c>
      <c r="G59" s="6">
        <v>7.76882641786682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87217.083566159999</v>
      </c>
      <c r="E60" s="6">
        <v>365.20305002999999</v>
      </c>
      <c r="F60" s="6">
        <v>99.583017223984498</v>
      </c>
      <c r="G60" s="6">
        <v>0.41698277601545303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54850.965692320002</v>
      </c>
      <c r="E61" s="6">
        <v>160.05036319999999</v>
      </c>
      <c r="F61" s="6">
        <v>99.709057613045204</v>
      </c>
      <c r="G61" s="6">
        <v>0.29094238695476698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230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231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232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2455343.9817862399</v>
      </c>
      <c r="E17" s="6">
        <v>6231.815036172</v>
      </c>
      <c r="F17" s="6">
        <v>99.746836354004799</v>
      </c>
      <c r="G17" s="6">
        <v>0.25316364599523999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233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926.31070664200001</v>
      </c>
      <c r="E28" s="6">
        <v>0</v>
      </c>
      <c r="F28" s="6">
        <v>100</v>
      </c>
      <c r="G28" s="6">
        <v>0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79375.531645120005</v>
      </c>
      <c r="E29" s="6">
        <v>271.21741759999998</v>
      </c>
      <c r="F29" s="6">
        <v>99.659474591503496</v>
      </c>
      <c r="G29" s="6">
        <v>0.34052540849648799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122599.71823903</v>
      </c>
      <c r="E30" s="6">
        <v>66.582653160000007</v>
      </c>
      <c r="F30" s="6">
        <v>99.945720501331095</v>
      </c>
      <c r="G30" s="6">
        <v>5.4279498668928401E-2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72501.803382882004</v>
      </c>
      <c r="E31" s="6">
        <v>123.211287054</v>
      </c>
      <c r="F31" s="6">
        <v>99.830345938497999</v>
      </c>
      <c r="G31" s="6">
        <v>0.16965406150204199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83280.103103429006</v>
      </c>
      <c r="E32" s="6">
        <v>19.432916479999999</v>
      </c>
      <c r="F32" s="6">
        <v>99.976671038749402</v>
      </c>
      <c r="G32" s="6">
        <v>2.3328961250583001E-2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78990.179468290007</v>
      </c>
      <c r="E33" s="6">
        <v>346.91066655999998</v>
      </c>
      <c r="F33" s="6">
        <v>99.562738353561599</v>
      </c>
      <c r="G33" s="6">
        <v>0.437261646438447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65694.127934603996</v>
      </c>
      <c r="E34" s="6">
        <v>65.940088410000001</v>
      </c>
      <c r="F34" s="6">
        <v>99.899726246653302</v>
      </c>
      <c r="G34" s="6">
        <v>0.100273753346671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86618.934878561995</v>
      </c>
      <c r="E35" s="6">
        <v>189.45693188999999</v>
      </c>
      <c r="F35" s="6">
        <v>99.781752745398506</v>
      </c>
      <c r="G35" s="6">
        <v>0.21824725460147101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108522.647965743</v>
      </c>
      <c r="E36" s="6">
        <v>259.19633083000002</v>
      </c>
      <c r="F36" s="6">
        <v>99.761728317343696</v>
      </c>
      <c r="G36" s="6">
        <v>0.238271682656299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105249.8265144</v>
      </c>
      <c r="E37" s="6">
        <v>130.26314063999999</v>
      </c>
      <c r="F37" s="6">
        <v>99.876387331737504</v>
      </c>
      <c r="G37" s="6">
        <v>0.123612668262491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51400.251598973999</v>
      </c>
      <c r="E38" s="6">
        <v>204.26193541999999</v>
      </c>
      <c r="F38" s="6">
        <v>99.6041781591762</v>
      </c>
      <c r="G38" s="6">
        <v>0.39582184082379002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4146.8281512080002</v>
      </c>
      <c r="E40" s="6">
        <v>7.8314244410000002</v>
      </c>
      <c r="F40" s="6">
        <v>99.811502620168895</v>
      </c>
      <c r="G40" s="6">
        <v>0.18849737983109399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129934.564347217</v>
      </c>
      <c r="E41" s="6">
        <v>541.80649902000005</v>
      </c>
      <c r="F41" s="6">
        <v>99.584747417861195</v>
      </c>
      <c r="G41" s="6">
        <v>0.41525258213880301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95295.735244940006</v>
      </c>
      <c r="E42" s="6">
        <v>584.70148043999995</v>
      </c>
      <c r="F42" s="6">
        <v>99.390176452663994</v>
      </c>
      <c r="G42" s="6">
        <v>0.60982354733604005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63450.036903059998</v>
      </c>
      <c r="E43" s="6">
        <v>109.93981241</v>
      </c>
      <c r="F43" s="6">
        <v>99.827029810123804</v>
      </c>
      <c r="G43" s="6">
        <v>0.17297018987617299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77401.748456297006</v>
      </c>
      <c r="E44" s="6">
        <v>358.408841247</v>
      </c>
      <c r="F44" s="6">
        <v>99.539084212657201</v>
      </c>
      <c r="G44" s="6">
        <v>0.46091578734283301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94953.822958920005</v>
      </c>
      <c r="E47" s="6">
        <v>240.44227791</v>
      </c>
      <c r="F47" s="6">
        <v>99.747419366795</v>
      </c>
      <c r="G47" s="6">
        <v>0.25258063320496599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89205.131793559995</v>
      </c>
      <c r="E49" s="6">
        <v>292.89598610000002</v>
      </c>
      <c r="F49" s="6">
        <v>99.672734703360007</v>
      </c>
      <c r="G49" s="6">
        <v>0.32726529663993997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120478.21449762001</v>
      </c>
      <c r="E50" s="6">
        <v>376.56901952999999</v>
      </c>
      <c r="F50" s="6">
        <v>99.688411986211094</v>
      </c>
      <c r="G50" s="6">
        <v>0.31158801378893097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122436.21229549</v>
      </c>
      <c r="E51" s="6">
        <v>694.94498696999995</v>
      </c>
      <c r="F51" s="6">
        <v>99.435605899995096</v>
      </c>
      <c r="G51" s="6">
        <v>0.56439410000493395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81825.928627988993</v>
      </c>
      <c r="E53" s="6">
        <v>42.149206468000003</v>
      </c>
      <c r="F53" s="6">
        <v>99.948515700401302</v>
      </c>
      <c r="G53" s="6">
        <v>5.1484299598713701E-2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61773.112321877998</v>
      </c>
      <c r="E54" s="6">
        <v>34.707348029999999</v>
      </c>
      <c r="F54" s="6">
        <v>99.943846347896795</v>
      </c>
      <c r="G54" s="6">
        <v>5.6153652103178402E-2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47845.944468337999</v>
      </c>
      <c r="E55" s="6">
        <v>79.88784493</v>
      </c>
      <c r="F55" s="6">
        <v>99.833309426098594</v>
      </c>
      <c r="G55" s="6">
        <v>0.16669057390138101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64871.786508420002</v>
      </c>
      <c r="E56" s="6">
        <v>668.03659518999996</v>
      </c>
      <c r="F56" s="6">
        <v>98.980716511648296</v>
      </c>
      <c r="G56" s="6">
        <v>1.0192834883516899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72342.342559347002</v>
      </c>
      <c r="E57" s="6">
        <v>369.92472445499999</v>
      </c>
      <c r="F57" s="6">
        <v>99.491248535805994</v>
      </c>
      <c r="G57" s="6">
        <v>0.50875146419400297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7590.8320894429999</v>
      </c>
      <c r="E58" s="6">
        <v>43.749012483000001</v>
      </c>
      <c r="F58" s="6">
        <v>99.426962502605903</v>
      </c>
      <c r="G58" s="6">
        <v>0.57303749739410503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2622.359366489</v>
      </c>
      <c r="E59" s="6">
        <v>2.585281444</v>
      </c>
      <c r="F59" s="6">
        <v>99.901511011059398</v>
      </c>
      <c r="G59" s="6">
        <v>9.8488988940615099E-2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87475.525289130004</v>
      </c>
      <c r="E60" s="6">
        <v>106.76132706</v>
      </c>
      <c r="F60" s="6">
        <v>99.878101690210698</v>
      </c>
      <c r="G60" s="6">
        <v>0.12189830978935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234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235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236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2305295.3087058701</v>
      </c>
      <c r="E17" s="6">
        <v>156280.48811655</v>
      </c>
      <c r="F17" s="6">
        <v>93.651201465407297</v>
      </c>
      <c r="G17" s="6">
        <v>6.3487985345927003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237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761.99232947200005</v>
      </c>
      <c r="E28" s="6">
        <v>164.31837716999999</v>
      </c>
      <c r="F28" s="6">
        <v>82.260986946196894</v>
      </c>
      <c r="G28" s="6">
        <v>17.739013053803099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70517.468370849994</v>
      </c>
      <c r="E29" s="6">
        <v>9129.2806918700007</v>
      </c>
      <c r="F29" s="6">
        <v>88.537786162896793</v>
      </c>
      <c r="G29" s="6">
        <v>11.462213837103301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118010.55400879</v>
      </c>
      <c r="E30" s="6">
        <v>4655.7468834000001</v>
      </c>
      <c r="F30" s="6">
        <v>96.204542853630301</v>
      </c>
      <c r="G30" s="6">
        <v>3.79545714636971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67171.194685401002</v>
      </c>
      <c r="E31" s="6">
        <v>5453.819984535</v>
      </c>
      <c r="F31" s="6">
        <v>92.4904387154738</v>
      </c>
      <c r="G31" s="6">
        <v>7.5095612845262201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80800.560099688999</v>
      </c>
      <c r="E32" s="6">
        <v>2498.9759202199998</v>
      </c>
      <c r="F32" s="6">
        <v>97.000012197399599</v>
      </c>
      <c r="G32" s="6">
        <v>2.9999878026003999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72254.606966959996</v>
      </c>
      <c r="E33" s="6">
        <v>7082.48316789</v>
      </c>
      <c r="F33" s="6">
        <v>91.072922947070694</v>
      </c>
      <c r="G33" s="6">
        <v>8.9270770529292598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59737.671201243997</v>
      </c>
      <c r="E34" s="6">
        <v>6022.3968217700003</v>
      </c>
      <c r="F34" s="6">
        <v>90.841863454790897</v>
      </c>
      <c r="G34" s="6">
        <v>9.1581365452090893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79473.710789602002</v>
      </c>
      <c r="E35" s="6">
        <v>7334.6810208500001</v>
      </c>
      <c r="F35" s="6">
        <v>91.550723532736995</v>
      </c>
      <c r="G35" s="6">
        <v>8.4492764672630205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101166.18730276699</v>
      </c>
      <c r="E36" s="6">
        <v>7615.6569938060002</v>
      </c>
      <c r="F36" s="6">
        <v>92.999147014787397</v>
      </c>
      <c r="G36" s="6">
        <v>7.0008529852126404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101305.02267459</v>
      </c>
      <c r="E37" s="6">
        <v>4075.0669804499998</v>
      </c>
      <c r="F37" s="6">
        <v>96.132982052122301</v>
      </c>
      <c r="G37" s="6">
        <v>3.8670179478776898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47319.018644525997</v>
      </c>
      <c r="E38" s="6">
        <v>4285.4948898680004</v>
      </c>
      <c r="F38" s="6">
        <v>91.695503752764296</v>
      </c>
      <c r="G38" s="6">
        <v>8.3044962472357202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1667.96650636</v>
      </c>
      <c r="E39" s="6">
        <v>133.22436962</v>
      </c>
      <c r="F39" s="6">
        <v>92.603539613894895</v>
      </c>
      <c r="G39" s="6">
        <v>7.3964603861050904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3370.9838666350001</v>
      </c>
      <c r="E40" s="6">
        <v>783.67570901399995</v>
      </c>
      <c r="F40" s="6">
        <v>81.137426671315595</v>
      </c>
      <c r="G40" s="6">
        <v>18.862573328684402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117571.66642264</v>
      </c>
      <c r="E41" s="6">
        <v>12904.704423597001</v>
      </c>
      <c r="F41" s="6">
        <v>90.109546778546701</v>
      </c>
      <c r="G41" s="6">
        <v>9.8904532214532992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84348.680903279994</v>
      </c>
      <c r="E42" s="6">
        <v>11531.7558221</v>
      </c>
      <c r="F42" s="6">
        <v>87.972775035298199</v>
      </c>
      <c r="G42" s="6">
        <v>12.0272249647018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59563.907169981998</v>
      </c>
      <c r="E43" s="6">
        <v>3996.0695454880001</v>
      </c>
      <c r="F43" s="6">
        <v>93.712915340770707</v>
      </c>
      <c r="G43" s="6">
        <v>6.28708465922925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72723.087409444997</v>
      </c>
      <c r="E44" s="6">
        <v>5037.0698880990003</v>
      </c>
      <c r="F44" s="6">
        <v>93.522299770015906</v>
      </c>
      <c r="G44" s="6">
        <v>6.47770022998409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62697.796170499998</v>
      </c>
      <c r="E45" s="6">
        <v>778.99505163000003</v>
      </c>
      <c r="F45" s="6">
        <v>98.772787602158402</v>
      </c>
      <c r="G45" s="6">
        <v>1.2272123978415901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111638.8670551</v>
      </c>
      <c r="E46" s="6">
        <v>1294.85789338</v>
      </c>
      <c r="F46" s="6">
        <v>98.853435593335206</v>
      </c>
      <c r="G46" s="6">
        <v>1.1465644066648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90215.65334402</v>
      </c>
      <c r="E47" s="6">
        <v>4978.6118928100004</v>
      </c>
      <c r="F47" s="6">
        <v>94.770050611322105</v>
      </c>
      <c r="G47" s="6">
        <v>5.2299493886778903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79152.312667959995</v>
      </c>
      <c r="E48" s="6">
        <v>1031.58754337</v>
      </c>
      <c r="F48" s="6">
        <v>98.713472978177407</v>
      </c>
      <c r="G48" s="6">
        <v>1.28652702182256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82228.528506520001</v>
      </c>
      <c r="E49" s="6">
        <v>7269.4992731399998</v>
      </c>
      <c r="F49" s="6">
        <v>91.877475455618793</v>
      </c>
      <c r="G49" s="6">
        <v>8.1225245443812106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114411.07305727999</v>
      </c>
      <c r="E50" s="6">
        <v>6443.7104598699998</v>
      </c>
      <c r="F50" s="6">
        <v>94.668220593059402</v>
      </c>
      <c r="G50" s="6">
        <v>5.3317794069405604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109947.626537</v>
      </c>
      <c r="E51" s="6">
        <v>13183.530745460001</v>
      </c>
      <c r="F51" s="6">
        <v>89.293099296372802</v>
      </c>
      <c r="G51" s="6">
        <v>10.7069007036272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62426.820756068999</v>
      </c>
      <c r="E52" s="6">
        <v>700.97639971299998</v>
      </c>
      <c r="F52" s="6">
        <v>98.889591540818103</v>
      </c>
      <c r="G52" s="6">
        <v>1.1104084591819099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78655.057766370999</v>
      </c>
      <c r="E53" s="6">
        <v>3213.0200680859998</v>
      </c>
      <c r="F53" s="6">
        <v>96.075368870168205</v>
      </c>
      <c r="G53" s="6">
        <v>3.92463112983177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61030.536920685001</v>
      </c>
      <c r="E54" s="6">
        <v>777.282749223</v>
      </c>
      <c r="F54" s="6">
        <v>98.742420047537394</v>
      </c>
      <c r="G54" s="6">
        <v>1.2575799524625999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46020.956558003003</v>
      </c>
      <c r="E55" s="6">
        <v>1904.875755265</v>
      </c>
      <c r="F55" s="6">
        <v>96.025367399331202</v>
      </c>
      <c r="G55" s="6">
        <v>3.97463260066877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56220.584527409999</v>
      </c>
      <c r="E56" s="6">
        <v>9319.2385761999994</v>
      </c>
      <c r="F56" s="6">
        <v>85.780799924547395</v>
      </c>
      <c r="G56" s="6">
        <v>14.2192000754526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65439.451555405998</v>
      </c>
      <c r="E57" s="6">
        <v>7272.8157283959999</v>
      </c>
      <c r="F57" s="6">
        <v>89.997814674091202</v>
      </c>
      <c r="G57" s="6">
        <v>10.002185325908799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6926.053784836</v>
      </c>
      <c r="E58" s="6">
        <v>708.52731709</v>
      </c>
      <c r="F58" s="6">
        <v>90.719499765203096</v>
      </c>
      <c r="G58" s="6">
        <v>9.2805002347968699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2367.2644465530002</v>
      </c>
      <c r="E59" s="6">
        <v>257.68020138000003</v>
      </c>
      <c r="F59" s="6">
        <v>90.183404378339603</v>
      </c>
      <c r="G59" s="6">
        <v>9.8165956216603991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85965.262414500001</v>
      </c>
      <c r="E60" s="6">
        <v>1617.0242016899999</v>
      </c>
      <c r="F60" s="6">
        <v>98.153708627434895</v>
      </c>
      <c r="G60" s="6">
        <v>1.84629137256515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52187.183285419997</v>
      </c>
      <c r="E61" s="6">
        <v>2823.8327700999998</v>
      </c>
      <c r="F61" s="6">
        <v>94.866786740950104</v>
      </c>
      <c r="G61" s="6">
        <v>5.1332132590498603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238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239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240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2459276.4819951099</v>
      </c>
      <c r="E17" s="6">
        <v>2299.3148273050001</v>
      </c>
      <c r="F17" s="6">
        <v>99.906591751906504</v>
      </c>
      <c r="G17" s="6">
        <v>9.3408248093482499E-2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241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906.35272554300002</v>
      </c>
      <c r="E28" s="6">
        <v>19.957981099000001</v>
      </c>
      <c r="F28" s="6">
        <v>97.845433399841596</v>
      </c>
      <c r="G28" s="6">
        <v>2.1545666001584198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83299.536019909006</v>
      </c>
      <c r="E32" s="6">
        <v>0</v>
      </c>
      <c r="F32" s="6">
        <v>100</v>
      </c>
      <c r="G32" s="6">
        <v>0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79337.090134850005</v>
      </c>
      <c r="E33" s="6">
        <v>0</v>
      </c>
      <c r="F33" s="6">
        <v>100</v>
      </c>
      <c r="G33" s="6">
        <v>0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65711.281404923997</v>
      </c>
      <c r="E34" s="6">
        <v>48.786618089999997</v>
      </c>
      <c r="F34" s="6">
        <v>99.925811180619604</v>
      </c>
      <c r="G34" s="6">
        <v>7.4188819380366505E-2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86808.391810451998</v>
      </c>
      <c r="E35" s="6">
        <v>0</v>
      </c>
      <c r="F35" s="6">
        <v>100</v>
      </c>
      <c r="G35" s="6">
        <v>0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108781.84429657301</v>
      </c>
      <c r="E36" s="6">
        <v>0</v>
      </c>
      <c r="F36" s="6">
        <v>100</v>
      </c>
      <c r="G36" s="6">
        <v>0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105380.08965504001</v>
      </c>
      <c r="E37" s="6">
        <v>0</v>
      </c>
      <c r="F37" s="6">
        <v>100</v>
      </c>
      <c r="G37" s="6">
        <v>0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1722.27672545</v>
      </c>
      <c r="E39" s="6">
        <v>78.914150530000001</v>
      </c>
      <c r="F39" s="6">
        <v>95.618779132052595</v>
      </c>
      <c r="G39" s="6">
        <v>4.3812208679473796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3966.6857921310002</v>
      </c>
      <c r="E40" s="6">
        <v>187.973783518</v>
      </c>
      <c r="F40" s="6">
        <v>95.4755911983803</v>
      </c>
      <c r="G40" s="6">
        <v>4.5244088016197201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130260.63802875701</v>
      </c>
      <c r="E41" s="6">
        <v>215.73281747999999</v>
      </c>
      <c r="F41" s="6">
        <v>99.834657558237694</v>
      </c>
      <c r="G41" s="6">
        <v>0.16534244176229801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95880.436725380001</v>
      </c>
      <c r="E42" s="6">
        <v>0</v>
      </c>
      <c r="F42" s="6">
        <v>100</v>
      </c>
      <c r="G42" s="6">
        <v>0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77760.157297544007</v>
      </c>
      <c r="E44" s="6">
        <v>0</v>
      </c>
      <c r="F44" s="6">
        <v>100</v>
      </c>
      <c r="G44" s="6">
        <v>0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95169.026443209994</v>
      </c>
      <c r="E47" s="6">
        <v>25.238793619999999</v>
      </c>
      <c r="F47" s="6">
        <v>99.973487065048303</v>
      </c>
      <c r="G47" s="6">
        <v>2.6512934951711E-2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122986.561203</v>
      </c>
      <c r="E51" s="6">
        <v>144.59607946</v>
      </c>
      <c r="F51" s="6">
        <v>99.882567432442599</v>
      </c>
      <c r="G51" s="6">
        <v>0.117432567557454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81843.313651887001</v>
      </c>
      <c r="E53" s="6">
        <v>24.764182569999999</v>
      </c>
      <c r="F53" s="6">
        <v>99.969751112735196</v>
      </c>
      <c r="G53" s="6">
        <v>3.0248887264795601E-2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64357.746215610001</v>
      </c>
      <c r="E56" s="6">
        <v>1182.0768880000001</v>
      </c>
      <c r="F56" s="6">
        <v>98.196399025778106</v>
      </c>
      <c r="G56" s="6">
        <v>1.8036009742218699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72357.071737241</v>
      </c>
      <c r="E57" s="6">
        <v>355.19554656100001</v>
      </c>
      <c r="F57" s="6">
        <v>99.511505334891197</v>
      </c>
      <c r="G57" s="6">
        <v>0.48849466510876699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7619.9842571879999</v>
      </c>
      <c r="E58" s="6">
        <v>14.596844738</v>
      </c>
      <c r="F58" s="6">
        <v>99.808806212899896</v>
      </c>
      <c r="G58" s="6">
        <v>0.191193787100089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2623.4635062940001</v>
      </c>
      <c r="E59" s="6">
        <v>1.4811416390000001</v>
      </c>
      <c r="F59" s="6">
        <v>99.943574366790301</v>
      </c>
      <c r="G59" s="6">
        <v>5.6425633209687603E-2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242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243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244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2446206.9297446101</v>
      </c>
      <c r="E17" s="6">
        <v>15368.867077809</v>
      </c>
      <c r="F17" s="6">
        <v>99.3756492447786</v>
      </c>
      <c r="G17" s="6">
        <v>0.62435075522144301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245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911.69218849699996</v>
      </c>
      <c r="E28" s="6">
        <v>14.618518144999999</v>
      </c>
      <c r="F28" s="6">
        <v>98.421855858927302</v>
      </c>
      <c r="G28" s="6">
        <v>1.5781441410727199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79179.611900860007</v>
      </c>
      <c r="E29" s="6">
        <v>467.13716185999999</v>
      </c>
      <c r="F29" s="6">
        <v>99.413488726963394</v>
      </c>
      <c r="G29" s="6">
        <v>0.58651127303656803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121817.33741748999</v>
      </c>
      <c r="E30" s="6">
        <v>848.96347470000001</v>
      </c>
      <c r="F30" s="6">
        <v>99.307908147123399</v>
      </c>
      <c r="G30" s="6">
        <v>0.69209185287664698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72210.811379577994</v>
      </c>
      <c r="E31" s="6">
        <v>414.203290358</v>
      </c>
      <c r="F31" s="6">
        <v>99.429668562215895</v>
      </c>
      <c r="G31" s="6">
        <v>0.57033143778415596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83185.648005228999</v>
      </c>
      <c r="E32" s="6">
        <v>113.88801468</v>
      </c>
      <c r="F32" s="6">
        <v>99.863278932726899</v>
      </c>
      <c r="G32" s="6">
        <v>0.13672106727314801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79017.986496979996</v>
      </c>
      <c r="E33" s="6">
        <v>319.10363787</v>
      </c>
      <c r="F33" s="6">
        <v>99.597787570318502</v>
      </c>
      <c r="G33" s="6">
        <v>0.40221242968152299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64748.544255993998</v>
      </c>
      <c r="E34" s="6">
        <v>1011.52376702</v>
      </c>
      <c r="F34" s="6">
        <v>98.461796349319499</v>
      </c>
      <c r="G34" s="6">
        <v>1.5382036506805301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85961.589985151993</v>
      </c>
      <c r="E35" s="6">
        <v>846.80182530000002</v>
      </c>
      <c r="F35" s="6">
        <v>99.024516169877899</v>
      </c>
      <c r="G35" s="6">
        <v>0.97548383012210405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108149.74652557301</v>
      </c>
      <c r="E36" s="6">
        <v>632.09777099999997</v>
      </c>
      <c r="F36" s="6">
        <v>99.4189308196718</v>
      </c>
      <c r="G36" s="6">
        <v>0.58106918032820398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104627.31838711</v>
      </c>
      <c r="E37" s="6">
        <v>752.77126793000002</v>
      </c>
      <c r="F37" s="6">
        <v>99.2856608203749</v>
      </c>
      <c r="G37" s="6">
        <v>0.71433917962509297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51398.229154793997</v>
      </c>
      <c r="E38" s="6">
        <v>206.28437959999999</v>
      </c>
      <c r="F38" s="6">
        <v>99.600259036522999</v>
      </c>
      <c r="G38" s="6">
        <v>0.39974096347698901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4112.6133613920001</v>
      </c>
      <c r="E40" s="6">
        <v>42.046214257000003</v>
      </c>
      <c r="F40" s="6">
        <v>98.987974502088207</v>
      </c>
      <c r="G40" s="6">
        <v>1.01202549791175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130112.29842606701</v>
      </c>
      <c r="E41" s="6">
        <v>364.07242016999999</v>
      </c>
      <c r="F41" s="6">
        <v>99.720966779035393</v>
      </c>
      <c r="G41" s="6">
        <v>0.27903322096462202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94930.607844629994</v>
      </c>
      <c r="E42" s="6">
        <v>949.82888075000005</v>
      </c>
      <c r="F42" s="6">
        <v>99.009361123927206</v>
      </c>
      <c r="G42" s="6">
        <v>0.99063887607280399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63168.078417083998</v>
      </c>
      <c r="E43" s="6">
        <v>391.89829838600002</v>
      </c>
      <c r="F43" s="6">
        <v>99.383419694849195</v>
      </c>
      <c r="G43" s="6">
        <v>0.61658030515076501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76657.47793732</v>
      </c>
      <c r="E44" s="6">
        <v>1102.679360224</v>
      </c>
      <c r="F44" s="6">
        <v>98.581948135721106</v>
      </c>
      <c r="G44" s="6">
        <v>1.41805186427886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63232.241861039998</v>
      </c>
      <c r="E45" s="6">
        <v>244.54936108999999</v>
      </c>
      <c r="F45" s="6">
        <v>99.614742087018499</v>
      </c>
      <c r="G45" s="6">
        <v>0.38525791298149697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112087.0050718</v>
      </c>
      <c r="E46" s="6">
        <v>846.71987667999997</v>
      </c>
      <c r="F46" s="6">
        <v>99.2502506429623</v>
      </c>
      <c r="G46" s="6">
        <v>0.74974935703774104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94998.839217899993</v>
      </c>
      <c r="E47" s="6">
        <v>195.42601893</v>
      </c>
      <c r="F47" s="6">
        <v>99.794708201755896</v>
      </c>
      <c r="G47" s="6">
        <v>0.205291798244156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80152.644947809997</v>
      </c>
      <c r="E48" s="6">
        <v>31.25526352</v>
      </c>
      <c r="F48" s="6">
        <v>99.961020524771698</v>
      </c>
      <c r="G48" s="6">
        <v>3.89794752283497E-2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88831.809577680004</v>
      </c>
      <c r="E49" s="6">
        <v>666.21820198</v>
      </c>
      <c r="F49" s="6">
        <v>99.255605717234104</v>
      </c>
      <c r="G49" s="6">
        <v>0.74439428276587105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120343.67612927</v>
      </c>
      <c r="E50" s="6">
        <v>511.10738787999998</v>
      </c>
      <c r="F50" s="6">
        <v>99.577089650069595</v>
      </c>
      <c r="G50" s="6">
        <v>0.422910349930395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122082.70498282999</v>
      </c>
      <c r="E51" s="6">
        <v>1048.45229963</v>
      </c>
      <c r="F51" s="6">
        <v>99.148507719110498</v>
      </c>
      <c r="G51" s="6">
        <v>0.85149228088945395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62919.243414267003</v>
      </c>
      <c r="E52" s="6">
        <v>208.55374151500001</v>
      </c>
      <c r="F52" s="6">
        <v>99.669632474264304</v>
      </c>
      <c r="G52" s="6">
        <v>0.33036752573568601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81138.169949671996</v>
      </c>
      <c r="E53" s="6">
        <v>729.90788478499996</v>
      </c>
      <c r="F53" s="6">
        <v>99.108434075781105</v>
      </c>
      <c r="G53" s="6">
        <v>0.89156592421886904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61497.208082423997</v>
      </c>
      <c r="E54" s="6">
        <v>310.61158748399998</v>
      </c>
      <c r="F54" s="6">
        <v>99.497455841117102</v>
      </c>
      <c r="G54" s="6">
        <v>0.50254415888290205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47685.020470468</v>
      </c>
      <c r="E55" s="6">
        <v>240.81184279999999</v>
      </c>
      <c r="F55" s="6">
        <v>99.497532267721695</v>
      </c>
      <c r="G55" s="6">
        <v>0.50246773227834496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64954.972872439997</v>
      </c>
      <c r="E56" s="6">
        <v>584.85023117000003</v>
      </c>
      <c r="F56" s="6">
        <v>99.107641425511005</v>
      </c>
      <c r="G56" s="6">
        <v>0.89235857448902101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72249.930503398995</v>
      </c>
      <c r="E57" s="6">
        <v>462.33678040299998</v>
      </c>
      <c r="F57" s="6">
        <v>99.364155736474999</v>
      </c>
      <c r="G57" s="6">
        <v>0.63584426352497203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7299.3642793250001</v>
      </c>
      <c r="E58" s="6">
        <v>335.21682260099999</v>
      </c>
      <c r="F58" s="6">
        <v>95.609230969903095</v>
      </c>
      <c r="G58" s="6">
        <v>4.39076903009693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2610.8371764120002</v>
      </c>
      <c r="E59" s="6">
        <v>14.107471521000001</v>
      </c>
      <c r="F59" s="6">
        <v>99.462561180781094</v>
      </c>
      <c r="G59" s="6">
        <v>0.53743881921886805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87435.685871830006</v>
      </c>
      <c r="E60" s="6">
        <v>146.60074435999999</v>
      </c>
      <c r="F60" s="6">
        <v>99.832613705323297</v>
      </c>
      <c r="G60" s="6">
        <v>0.16738629467673699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54696.792776310001</v>
      </c>
      <c r="E61" s="6">
        <v>314.22327920999999</v>
      </c>
      <c r="F61" s="6">
        <v>99.428799353764205</v>
      </c>
      <c r="G61" s="6">
        <v>0.57120064623578204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246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247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248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2459382.9137623399</v>
      </c>
      <c r="E17" s="6">
        <v>2192.8830600790002</v>
      </c>
      <c r="F17" s="6">
        <v>99.910915476870102</v>
      </c>
      <c r="G17" s="6">
        <v>8.9084523129847798E-2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249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685.40322872700006</v>
      </c>
      <c r="E28" s="6">
        <v>240.90747791499999</v>
      </c>
      <c r="F28" s="6">
        <v>73.992800019734005</v>
      </c>
      <c r="G28" s="6">
        <v>26.007199980266002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83299.536019909006</v>
      </c>
      <c r="E32" s="6">
        <v>0</v>
      </c>
      <c r="F32" s="6">
        <v>100</v>
      </c>
      <c r="G32" s="6">
        <v>0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79337.090134850005</v>
      </c>
      <c r="E33" s="6">
        <v>0</v>
      </c>
      <c r="F33" s="6">
        <v>100</v>
      </c>
      <c r="G33" s="6">
        <v>0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86766.991487331994</v>
      </c>
      <c r="E35" s="6">
        <v>41.400323120000003</v>
      </c>
      <c r="F35" s="6">
        <v>99.952308386025194</v>
      </c>
      <c r="G35" s="6">
        <v>4.7691613974831501E-2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108781.84429657301</v>
      </c>
      <c r="E36" s="6">
        <v>0</v>
      </c>
      <c r="F36" s="6">
        <v>100</v>
      </c>
      <c r="G36" s="6">
        <v>0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105380.08965504001</v>
      </c>
      <c r="E37" s="6">
        <v>0</v>
      </c>
      <c r="F37" s="6">
        <v>100</v>
      </c>
      <c r="G37" s="6">
        <v>0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44</v>
      </c>
      <c r="C39" s="6" t="s">
        <v>13</v>
      </c>
      <c r="D39" s="6">
        <v>3742.1323969690002</v>
      </c>
      <c r="E39" s="6">
        <v>412.52717868000002</v>
      </c>
      <c r="F39" s="6">
        <v>90.070734529060402</v>
      </c>
      <c r="G39" s="6">
        <v>9.9292654709395496</v>
      </c>
    </row>
    <row r="40" spans="1:7" x14ac:dyDescent="0.25">
      <c r="A40" s="6" t="s">
        <v>42</v>
      </c>
      <c r="B40" s="6" t="s">
        <v>43</v>
      </c>
      <c r="C40" s="6" t="s">
        <v>13</v>
      </c>
      <c r="D40" s="6">
        <v>1801.1908759800001</v>
      </c>
      <c r="E40" s="6">
        <v>0</v>
      </c>
      <c r="F40" s="6">
        <v>100</v>
      </c>
      <c r="G40" s="6">
        <v>0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130421.982942437</v>
      </c>
      <c r="E41" s="6">
        <v>54.387903799999997</v>
      </c>
      <c r="F41" s="6">
        <v>99.958315897777297</v>
      </c>
      <c r="G41" s="6">
        <v>4.1684102222688799E-2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95806.151754759994</v>
      </c>
      <c r="E42" s="6">
        <v>74.284970619999996</v>
      </c>
      <c r="F42" s="6">
        <v>99.922523328890605</v>
      </c>
      <c r="G42" s="6">
        <v>7.7476671109421899E-2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77760.157297544007</v>
      </c>
      <c r="E44" s="6">
        <v>0</v>
      </c>
      <c r="F44" s="6">
        <v>100</v>
      </c>
      <c r="G44" s="6">
        <v>0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95169.026443209994</v>
      </c>
      <c r="E47" s="6">
        <v>25.238793619999999</v>
      </c>
      <c r="F47" s="6">
        <v>99.973487065048303</v>
      </c>
      <c r="G47" s="6">
        <v>2.6512934951711E-2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123131.15728246</v>
      </c>
      <c r="E51" s="6">
        <v>0</v>
      </c>
      <c r="F51" s="6">
        <v>100</v>
      </c>
      <c r="G51" s="6">
        <v>0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81864.314512451005</v>
      </c>
      <c r="E53" s="6">
        <v>3.7633220060000001</v>
      </c>
      <c r="F53" s="6">
        <v>99.995403187535899</v>
      </c>
      <c r="G53" s="6">
        <v>4.5968124640836201E-3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65335.483218890004</v>
      </c>
      <c r="E56" s="6">
        <v>204.33988471999999</v>
      </c>
      <c r="F56" s="6">
        <v>99.688220268161302</v>
      </c>
      <c r="G56" s="6">
        <v>0.31177973183870999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72418.120883131007</v>
      </c>
      <c r="E57" s="6">
        <v>294.14640067099998</v>
      </c>
      <c r="F57" s="6">
        <v>99.595465233503305</v>
      </c>
      <c r="G57" s="6">
        <v>0.40453476649672099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7204.5919472810001</v>
      </c>
      <c r="E58" s="6">
        <v>429.98915464499999</v>
      </c>
      <c r="F58" s="6">
        <v>94.367874950774606</v>
      </c>
      <c r="G58" s="6">
        <v>5.6321250492253601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2213.0469976509999</v>
      </c>
      <c r="E59" s="6">
        <v>411.89765028199997</v>
      </c>
      <c r="F59" s="6">
        <v>84.308330059213006</v>
      </c>
      <c r="G59" s="6">
        <v>15.691669940787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250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251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252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2456549.2669041902</v>
      </c>
      <c r="E17" s="6">
        <v>5026.5299182219997</v>
      </c>
      <c r="F17" s="6">
        <v>99.795800319262497</v>
      </c>
      <c r="G17" s="6">
        <v>0.204199680737462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253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905.05908259099999</v>
      </c>
      <c r="E28" s="6">
        <v>21.251624051</v>
      </c>
      <c r="F28" s="6">
        <v>97.705777996668104</v>
      </c>
      <c r="G28" s="6">
        <v>2.2942220033319001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122566.81334974999</v>
      </c>
      <c r="E30" s="6">
        <v>99.487542439999999</v>
      </c>
      <c r="F30" s="6">
        <v>99.918895783343601</v>
      </c>
      <c r="G30" s="6">
        <v>8.1104216656405506E-2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72562.905469756006</v>
      </c>
      <c r="E31" s="6">
        <v>62.109200180000002</v>
      </c>
      <c r="F31" s="6">
        <v>99.914479603946006</v>
      </c>
      <c r="G31" s="6">
        <v>8.5520396053993294E-2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83231.159124169004</v>
      </c>
      <c r="E32" s="6">
        <v>68.376895739999995</v>
      </c>
      <c r="F32" s="6">
        <v>99.917914433852701</v>
      </c>
      <c r="G32" s="6">
        <v>8.2085566147280298E-2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79278.161941359998</v>
      </c>
      <c r="E33" s="6">
        <v>58.928193489999998</v>
      </c>
      <c r="F33" s="6">
        <v>99.925724281808399</v>
      </c>
      <c r="G33" s="6">
        <v>7.4275718191629106E-2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86587.016906261997</v>
      </c>
      <c r="E35" s="6">
        <v>221.37490419</v>
      </c>
      <c r="F35" s="6">
        <v>99.744984442663807</v>
      </c>
      <c r="G35" s="6">
        <v>0.25501555733618098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108737.004974503</v>
      </c>
      <c r="E36" s="6">
        <v>44.839322070000001</v>
      </c>
      <c r="F36" s="6">
        <v>99.958780509413202</v>
      </c>
      <c r="G36" s="6">
        <v>4.1219490586824503E-2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105247.16361485999</v>
      </c>
      <c r="E37" s="6">
        <v>132.92604018</v>
      </c>
      <c r="F37" s="6">
        <v>99.873860384238498</v>
      </c>
      <c r="G37" s="6">
        <v>0.12613961576150801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1770.2613176699999</v>
      </c>
      <c r="E39" s="6">
        <v>30.929558310000001</v>
      </c>
      <c r="F39" s="6">
        <v>98.282827282634798</v>
      </c>
      <c r="G39" s="6">
        <v>1.71717271736521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4046.2397848820001</v>
      </c>
      <c r="E40" s="6">
        <v>108.41979076699999</v>
      </c>
      <c r="F40" s="6">
        <v>97.390404946714199</v>
      </c>
      <c r="G40" s="6">
        <v>2.6095950532857701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129916.89242800701</v>
      </c>
      <c r="E41" s="6">
        <v>559.47841822999999</v>
      </c>
      <c r="F41" s="6">
        <v>99.571203264927306</v>
      </c>
      <c r="G41" s="6">
        <v>0.42879673507269001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95744.478879720002</v>
      </c>
      <c r="E42" s="6">
        <v>135.95784566</v>
      </c>
      <c r="F42" s="6">
        <v>99.858200639981007</v>
      </c>
      <c r="G42" s="6">
        <v>0.14179936001898799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63521.05168402</v>
      </c>
      <c r="E43" s="6">
        <v>38.925031449999999</v>
      </c>
      <c r="F43" s="6">
        <v>99.938758581325104</v>
      </c>
      <c r="G43" s="6">
        <v>6.1241418674915803E-2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77512.430674550997</v>
      </c>
      <c r="E44" s="6">
        <v>247.72662299300001</v>
      </c>
      <c r="F44" s="6">
        <v>99.681422168366893</v>
      </c>
      <c r="G44" s="6">
        <v>0.318577831633096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63342.836455500001</v>
      </c>
      <c r="E45" s="6">
        <v>133.95476662999999</v>
      </c>
      <c r="F45" s="6">
        <v>99.788970481886494</v>
      </c>
      <c r="G45" s="6">
        <v>0.21102951811354201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95136.160575479997</v>
      </c>
      <c r="E47" s="6">
        <v>58.104661350000001</v>
      </c>
      <c r="F47" s="6">
        <v>99.938962014985407</v>
      </c>
      <c r="G47" s="6">
        <v>6.1037985014584399E-2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89406.757557560006</v>
      </c>
      <c r="E49" s="6">
        <v>91.270222099999998</v>
      </c>
      <c r="F49" s="6">
        <v>99.898019850979594</v>
      </c>
      <c r="G49" s="6">
        <v>0.10198014902038199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120722.15141078</v>
      </c>
      <c r="E50" s="6">
        <v>132.63210637</v>
      </c>
      <c r="F50" s="6">
        <v>99.890254979976703</v>
      </c>
      <c r="G50" s="6">
        <v>0.10974502002328999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123045.25402848001</v>
      </c>
      <c r="E51" s="6">
        <v>85.903253980000002</v>
      </c>
      <c r="F51" s="6">
        <v>99.930234348579305</v>
      </c>
      <c r="G51" s="6">
        <v>6.9765651420736596E-2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81759.266783325002</v>
      </c>
      <c r="E53" s="6">
        <v>108.811051132</v>
      </c>
      <c r="F53" s="6">
        <v>99.867089769284604</v>
      </c>
      <c r="G53" s="6">
        <v>0.13291023071535099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61765.338103098002</v>
      </c>
      <c r="E54" s="6">
        <v>42.481566809999997</v>
      </c>
      <c r="F54" s="6">
        <v>99.931268297382303</v>
      </c>
      <c r="G54" s="6">
        <v>6.8731702617691195E-2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47850.931783157997</v>
      </c>
      <c r="E55" s="6">
        <v>74.900530110000005</v>
      </c>
      <c r="F55" s="6">
        <v>99.843715744735704</v>
      </c>
      <c r="G55" s="6">
        <v>0.156284255264283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65087.513474120002</v>
      </c>
      <c r="E56" s="6">
        <v>452.30962949000002</v>
      </c>
      <c r="F56" s="6">
        <v>99.309870536612607</v>
      </c>
      <c r="G56" s="6">
        <v>0.69012946338740799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71806.826726403</v>
      </c>
      <c r="E57" s="6">
        <v>905.440557399</v>
      </c>
      <c r="F57" s="6">
        <v>98.754762310099593</v>
      </c>
      <c r="G57" s="6">
        <v>1.2452376899003701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7245.5974574379998</v>
      </c>
      <c r="E58" s="6">
        <v>388.98364448799998</v>
      </c>
      <c r="F58" s="6">
        <v>94.904977243743303</v>
      </c>
      <c r="G58" s="6">
        <v>5.0950227562566601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2385.6527520909999</v>
      </c>
      <c r="E59" s="6">
        <v>239.291895842</v>
      </c>
      <c r="F59" s="6">
        <v>90.883926027528602</v>
      </c>
      <c r="G59" s="6">
        <v>9.1160739724713498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87224.997795629999</v>
      </c>
      <c r="E60" s="6">
        <v>357.28882055999998</v>
      </c>
      <c r="F60" s="6">
        <v>99.592053559727503</v>
      </c>
      <c r="G60" s="6">
        <v>0.40794644027249399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54886.589833309998</v>
      </c>
      <c r="E61" s="6">
        <v>124.42622221000001</v>
      </c>
      <c r="F61" s="6">
        <v>99.773815807938504</v>
      </c>
      <c r="G61" s="6">
        <v>0.22618419206150001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254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255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256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2460361.4847308998</v>
      </c>
      <c r="E17" s="6">
        <v>1214.3120915110001</v>
      </c>
      <c r="F17" s="6">
        <v>99.950669319503405</v>
      </c>
      <c r="G17" s="6">
        <v>4.9330680496555201E-2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257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887.07282974899999</v>
      </c>
      <c r="E28" s="6">
        <v>39.237876892999999</v>
      </c>
      <c r="F28" s="6">
        <v>95.7640695922384</v>
      </c>
      <c r="G28" s="6">
        <v>4.2359304077616198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83238.136720309005</v>
      </c>
      <c r="E32" s="6">
        <v>61.399299599999999</v>
      </c>
      <c r="F32" s="6">
        <v>99.926290946464206</v>
      </c>
      <c r="G32" s="6">
        <v>7.3709053535814695E-2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79313.443308460002</v>
      </c>
      <c r="E33" s="6">
        <v>23.646826390000001</v>
      </c>
      <c r="F33" s="6">
        <v>99.970194487408307</v>
      </c>
      <c r="G33" s="6">
        <v>2.9805512591660799E-2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86750.278305802</v>
      </c>
      <c r="E35" s="6">
        <v>58.113504650000003</v>
      </c>
      <c r="F35" s="6">
        <v>99.933055429967098</v>
      </c>
      <c r="G35" s="6">
        <v>6.6944570032920397E-2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108739.883293063</v>
      </c>
      <c r="E36" s="6">
        <v>41.961003509999998</v>
      </c>
      <c r="F36" s="6">
        <v>99.961426464332007</v>
      </c>
      <c r="G36" s="6">
        <v>3.8573535667957001E-2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105294.49693824</v>
      </c>
      <c r="E37" s="6">
        <v>85.592716800000005</v>
      </c>
      <c r="F37" s="6">
        <v>99.918777145587796</v>
      </c>
      <c r="G37" s="6">
        <v>8.1222854412238907E-2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4093.8319196130001</v>
      </c>
      <c r="E40" s="6">
        <v>60.827656036</v>
      </c>
      <c r="F40" s="6">
        <v>98.535917205045706</v>
      </c>
      <c r="G40" s="6">
        <v>1.46408279495434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130237.318758737</v>
      </c>
      <c r="E41" s="6">
        <v>239.0520875</v>
      </c>
      <c r="F41" s="6">
        <v>99.816785149717504</v>
      </c>
      <c r="G41" s="6">
        <v>0.18321485028252099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95880.436725380001</v>
      </c>
      <c r="E42" s="6">
        <v>0</v>
      </c>
      <c r="F42" s="6">
        <v>100</v>
      </c>
      <c r="G42" s="6">
        <v>0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77684.453281455993</v>
      </c>
      <c r="E44" s="6">
        <v>75.704016088000003</v>
      </c>
      <c r="F44" s="6">
        <v>99.902644209169594</v>
      </c>
      <c r="G44" s="6">
        <v>9.7355790830416802E-2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95128.526084550002</v>
      </c>
      <c r="E47" s="6">
        <v>65.739152279999999</v>
      </c>
      <c r="F47" s="6">
        <v>99.930942108627605</v>
      </c>
      <c r="G47" s="6">
        <v>6.9057891372395402E-2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123131.15728246</v>
      </c>
      <c r="E51" s="6">
        <v>0</v>
      </c>
      <c r="F51" s="6">
        <v>100</v>
      </c>
      <c r="G51" s="6">
        <v>0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63109.543562981999</v>
      </c>
      <c r="E52" s="6">
        <v>18.2535928</v>
      </c>
      <c r="F52" s="6">
        <v>99.9710846986234</v>
      </c>
      <c r="G52" s="6">
        <v>2.89153013765951E-2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81839.550329881007</v>
      </c>
      <c r="E53" s="6">
        <v>28.527504575999998</v>
      </c>
      <c r="F53" s="6">
        <v>99.965154300271095</v>
      </c>
      <c r="G53" s="6">
        <v>3.4845699728879201E-2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47916.883164428</v>
      </c>
      <c r="E55" s="6">
        <v>8.9491488399999994</v>
      </c>
      <c r="F55" s="6">
        <v>99.981327087276199</v>
      </c>
      <c r="G55" s="6">
        <v>1.86729127237765E-2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65354.971718679997</v>
      </c>
      <c r="E56" s="6">
        <v>184.85138492999999</v>
      </c>
      <c r="F56" s="6">
        <v>99.717955624265599</v>
      </c>
      <c r="G56" s="6">
        <v>0.28204437573438901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72530.123008306997</v>
      </c>
      <c r="E57" s="6">
        <v>182.14427549499999</v>
      </c>
      <c r="F57" s="6">
        <v>99.749499936806998</v>
      </c>
      <c r="G57" s="6">
        <v>0.25050006319301799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7603.5786503729996</v>
      </c>
      <c r="E58" s="6">
        <v>31.002451553</v>
      </c>
      <c r="F58" s="6">
        <v>99.593920725458304</v>
      </c>
      <c r="G58" s="6">
        <v>0.406079274541715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2615.6350543630001</v>
      </c>
      <c r="E59" s="6">
        <v>9.3095935700000005</v>
      </c>
      <c r="F59" s="6">
        <v>99.645341337870505</v>
      </c>
      <c r="G59" s="6">
        <v>0.35465866212953501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6"/>
  <sheetViews>
    <sheetView workbookViewId="0">
      <selection activeCell="A4" sqref="A4"/>
    </sheetView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87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88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89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90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2461575.7968224199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91</v>
      </c>
    </row>
    <row r="27" spans="1:4" x14ac:dyDescent="0.25">
      <c r="A27" s="5" t="s">
        <v>18</v>
      </c>
      <c r="B27" s="5" t="s">
        <v>19</v>
      </c>
      <c r="C27" s="5" t="s">
        <v>9</v>
      </c>
      <c r="D27" s="5" t="s">
        <v>90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926.31070664200001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79646.749062720002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122666.30089219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72625.014669936005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83299.536019909006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79337.090134850005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65760.068023013999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86808.391810451998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108781.84429657301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105380.08965504001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51604.513534393998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1801.1908759800001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4154.6595756489996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130476.370846237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95880.436725380001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63559.976715470002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77760.157297544007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63476.791222129999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112933.72494848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95194.265236830004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80183.900211329994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89498.027779659998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120854.78351715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123131.15728246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63127.797155781998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81868.077834456999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61807.819669908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47925.832313268002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65539.823103610004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72712.267283801993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7634.581101926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2624.9446479329999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87582.286616190002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55011.016055519998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258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259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260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2456073.3783055702</v>
      </c>
      <c r="E17" s="6">
        <v>5502.4185168479999</v>
      </c>
      <c r="F17" s="6">
        <v>99.776467638170999</v>
      </c>
      <c r="G17" s="6">
        <v>0.223532361828993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261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891.140396162</v>
      </c>
      <c r="E28" s="6">
        <v>35.170310479999998</v>
      </c>
      <c r="F28" s="6">
        <v>96.203184284947199</v>
      </c>
      <c r="G28" s="6">
        <v>3.7968157150527899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122601.91478573</v>
      </c>
      <c r="E30" s="6">
        <v>64.386106459999993</v>
      </c>
      <c r="F30" s="6">
        <v>99.947511169741205</v>
      </c>
      <c r="G30" s="6">
        <v>5.2488830258758799E-2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72605.388931455003</v>
      </c>
      <c r="E31" s="6">
        <v>19.625738480999999</v>
      </c>
      <c r="F31" s="6">
        <v>99.972976613402196</v>
      </c>
      <c r="G31" s="6">
        <v>2.7023386597847102E-2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83129.432816179004</v>
      </c>
      <c r="E32" s="6">
        <v>170.10320372999999</v>
      </c>
      <c r="F32" s="6">
        <v>99.795793335884397</v>
      </c>
      <c r="G32" s="6">
        <v>0.20420666411556501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79158.506523789998</v>
      </c>
      <c r="E33" s="6">
        <v>178.58361106000001</v>
      </c>
      <c r="F33" s="6">
        <v>99.774905267187805</v>
      </c>
      <c r="G33" s="6">
        <v>0.22509473281218101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86748.494035091993</v>
      </c>
      <c r="E35" s="6">
        <v>59.897775359999997</v>
      </c>
      <c r="F35" s="6">
        <v>99.931000017266996</v>
      </c>
      <c r="G35" s="6">
        <v>6.8999982732992099E-2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108706.986099683</v>
      </c>
      <c r="E36" s="6">
        <v>74.858196890000002</v>
      </c>
      <c r="F36" s="6">
        <v>99.931185026900295</v>
      </c>
      <c r="G36" s="6">
        <v>6.8814973099659296E-2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105344.1341756</v>
      </c>
      <c r="E37" s="6">
        <v>35.955479439999998</v>
      </c>
      <c r="F37" s="6">
        <v>99.965880196574403</v>
      </c>
      <c r="G37" s="6">
        <v>3.4119803425580401E-2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4154.6595756489996</v>
      </c>
      <c r="E40" s="6">
        <v>0</v>
      </c>
      <c r="F40" s="6">
        <v>100</v>
      </c>
      <c r="G40" s="6">
        <v>0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129557.376999457</v>
      </c>
      <c r="E41" s="6">
        <v>918.99384678000001</v>
      </c>
      <c r="F41" s="6">
        <v>99.295662623952794</v>
      </c>
      <c r="G41" s="6">
        <v>0.70433737604720004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95681.293631430002</v>
      </c>
      <c r="E42" s="6">
        <v>199.14309395000001</v>
      </c>
      <c r="F42" s="6">
        <v>99.792300597753496</v>
      </c>
      <c r="G42" s="6">
        <v>0.207699402246554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63486.85237968</v>
      </c>
      <c r="E43" s="6">
        <v>73.124335790000003</v>
      </c>
      <c r="F43" s="6">
        <v>99.884952230053003</v>
      </c>
      <c r="G43" s="6">
        <v>0.11504776994703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77586.619213826998</v>
      </c>
      <c r="E44" s="6">
        <v>173.53808371700001</v>
      </c>
      <c r="F44" s="6">
        <v>99.776829047486402</v>
      </c>
      <c r="G44" s="6">
        <v>0.223170952513597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94965.061478649994</v>
      </c>
      <c r="E47" s="6">
        <v>229.20375817999999</v>
      </c>
      <c r="F47" s="6">
        <v>99.759225245754294</v>
      </c>
      <c r="G47" s="6">
        <v>0.240774754245724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89249.733633759999</v>
      </c>
      <c r="E49" s="6">
        <v>248.29414589999999</v>
      </c>
      <c r="F49" s="6">
        <v>99.722570259859495</v>
      </c>
      <c r="G49" s="6">
        <v>0.27742974014051902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120789.21474832</v>
      </c>
      <c r="E50" s="6">
        <v>65.568768829999996</v>
      </c>
      <c r="F50" s="6">
        <v>99.945745822447606</v>
      </c>
      <c r="G50" s="6">
        <v>5.4254177552430401E-2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122180.84004825</v>
      </c>
      <c r="E51" s="6">
        <v>950.31723421000004</v>
      </c>
      <c r="F51" s="6">
        <v>99.2282073398937</v>
      </c>
      <c r="G51" s="6">
        <v>0.77179266010632397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81841.986463784997</v>
      </c>
      <c r="E53" s="6">
        <v>26.091370672</v>
      </c>
      <c r="F53" s="6">
        <v>99.968129982574197</v>
      </c>
      <c r="G53" s="6">
        <v>3.1870017425789099E-2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65034.371105159997</v>
      </c>
      <c r="E56" s="6">
        <v>505.45199845000002</v>
      </c>
      <c r="F56" s="6">
        <v>99.228786446904294</v>
      </c>
      <c r="G56" s="6">
        <v>0.77121355309572004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71761.820654964002</v>
      </c>
      <c r="E57" s="6">
        <v>950.44662883800004</v>
      </c>
      <c r="F57" s="6">
        <v>98.692866191163702</v>
      </c>
      <c r="G57" s="6">
        <v>1.30713380883631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7335.006719125</v>
      </c>
      <c r="E58" s="6">
        <v>299.57438280100001</v>
      </c>
      <c r="F58" s="6">
        <v>96.076086182051</v>
      </c>
      <c r="G58" s="6">
        <v>3.9239138179490398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2598.653333924</v>
      </c>
      <c r="E59" s="6">
        <v>26.291314009000001</v>
      </c>
      <c r="F59" s="6">
        <v>98.998405012856097</v>
      </c>
      <c r="G59" s="6">
        <v>1.00159498714394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54813.216922699998</v>
      </c>
      <c r="E61" s="6">
        <v>197.79913282000001</v>
      </c>
      <c r="F61" s="6">
        <v>99.640437230571493</v>
      </c>
      <c r="G61" s="6">
        <v>0.359562769428528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262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263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264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186</v>
      </c>
      <c r="F16" s="5" t="s">
        <v>168</v>
      </c>
      <c r="G16" s="5" t="s">
        <v>187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6949804.1084514996</v>
      </c>
      <c r="E17" s="6">
        <v>387738.89154327998</v>
      </c>
      <c r="F17" s="6">
        <v>94.715684916005898</v>
      </c>
      <c r="G17" s="6">
        <v>5.28431508399414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265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186</v>
      </c>
      <c r="F27" s="5" t="s">
        <v>168</v>
      </c>
      <c r="G27" s="5" t="s">
        <v>187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2140.2165557120002</v>
      </c>
      <c r="E28" s="6">
        <v>995.78344422700002</v>
      </c>
      <c r="F28" s="6">
        <v>68.246701395205093</v>
      </c>
      <c r="G28" s="6">
        <v>31.7532986047949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250498.92666455</v>
      </c>
      <c r="E29" s="6">
        <v>15269.073334459999</v>
      </c>
      <c r="F29" s="6">
        <v>94.254735959740501</v>
      </c>
      <c r="G29" s="6">
        <v>5.7452640402595003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374387.42783201998</v>
      </c>
      <c r="E30" s="6">
        <v>9356.3023019899993</v>
      </c>
      <c r="F30" s="6">
        <v>97.561835785897401</v>
      </c>
      <c r="G30" s="6">
        <v>2.4381642141026298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216045.76667611499</v>
      </c>
      <c r="E31" s="6">
        <v>9880.7040456470004</v>
      </c>
      <c r="F31" s="6">
        <v>95.626584165157198</v>
      </c>
      <c r="G31" s="6">
        <v>4.3734158348427901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247392.860354576</v>
      </c>
      <c r="E32" s="6">
        <v>9305.6154118699997</v>
      </c>
      <c r="F32" s="6">
        <v>96.374884819987599</v>
      </c>
      <c r="G32" s="6">
        <v>3.6251151800124402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234739.87317561</v>
      </c>
      <c r="E33" s="6">
        <v>24405.03695519</v>
      </c>
      <c r="F33" s="6">
        <v>90.582474900675507</v>
      </c>
      <c r="G33" s="6">
        <v>9.4175250993244894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208765.089416904</v>
      </c>
      <c r="E34" s="6">
        <v>17405.594538957001</v>
      </c>
      <c r="F34" s="6">
        <v>92.304221646005303</v>
      </c>
      <c r="G34" s="6">
        <v>7.69577835399474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261765.88129192399</v>
      </c>
      <c r="E35" s="6">
        <v>22514.062283814001</v>
      </c>
      <c r="F35" s="6">
        <v>92.080319842255804</v>
      </c>
      <c r="G35" s="6">
        <v>7.9196801577441498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325609.721876628</v>
      </c>
      <c r="E36" s="6">
        <v>21893.579633874</v>
      </c>
      <c r="F36" s="6">
        <v>93.699749171098901</v>
      </c>
      <c r="G36" s="6">
        <v>6.3002508289010697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308692.46769050497</v>
      </c>
      <c r="E37" s="6">
        <v>12607.23898853</v>
      </c>
      <c r="F37" s="6">
        <v>96.076174759436</v>
      </c>
      <c r="G37" s="6">
        <v>3.9238252405639802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143582.31179563701</v>
      </c>
      <c r="E38" s="6">
        <v>8963.8665773199991</v>
      </c>
      <c r="F38" s="6">
        <v>94.123834059346606</v>
      </c>
      <c r="G38" s="6">
        <v>5.8761659406533404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5231.01628824</v>
      </c>
      <c r="E39" s="6">
        <v>869.95320882999999</v>
      </c>
      <c r="F39" s="6">
        <v>85.740738267126304</v>
      </c>
      <c r="G39" s="6">
        <v>14.2592617328737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13059.250195048</v>
      </c>
      <c r="E40" s="6">
        <v>2565.7498043649998</v>
      </c>
      <c r="F40" s="6">
        <v>83.579201251447103</v>
      </c>
      <c r="G40" s="6">
        <v>16.420798748552901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381182.15616098902</v>
      </c>
      <c r="E41" s="6">
        <v>33923.856650080001</v>
      </c>
      <c r="F41" s="6">
        <v>91.827664354859607</v>
      </c>
      <c r="G41" s="6">
        <v>8.1723356451403806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286521.336118115</v>
      </c>
      <c r="E42" s="6">
        <v>22512.023368118</v>
      </c>
      <c r="F42" s="6">
        <v>92.715341992351895</v>
      </c>
      <c r="G42" s="6">
        <v>7.2846580076481597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194622.66794760901</v>
      </c>
      <c r="E43" s="6">
        <v>6692.1199201729996</v>
      </c>
      <c r="F43" s="6">
        <v>96.675793173938004</v>
      </c>
      <c r="G43" s="6">
        <v>3.3242068260619799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185273.890873906</v>
      </c>
      <c r="E44" s="6">
        <v>11709.312959249</v>
      </c>
      <c r="F44" s="6">
        <v>94.055679503940496</v>
      </c>
      <c r="G44" s="6">
        <v>5.9443204960595502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127062.86608845</v>
      </c>
      <c r="E45" s="6">
        <v>862.47831140000005</v>
      </c>
      <c r="F45" s="6">
        <v>99.325795591603693</v>
      </c>
      <c r="G45" s="6">
        <v>0.67420440839634799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250084.95206129999</v>
      </c>
      <c r="E46" s="6">
        <v>1908.0479413200001</v>
      </c>
      <c r="F46" s="6">
        <v>99.242817085672996</v>
      </c>
      <c r="G46" s="6">
        <v>0.75718291432704998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260820.01223873001</v>
      </c>
      <c r="E47" s="6">
        <v>11681.20712902</v>
      </c>
      <c r="F47" s="6">
        <v>95.713337666480001</v>
      </c>
      <c r="G47" s="6">
        <v>4.2866623335199803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187317.15866369999</v>
      </c>
      <c r="E48" s="6">
        <v>2364.1620253299998</v>
      </c>
      <c r="F48" s="6">
        <v>98.753613683866206</v>
      </c>
      <c r="G48" s="6">
        <v>1.24638631613383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252698.72402138999</v>
      </c>
      <c r="E49" s="6">
        <v>15190.275980369999</v>
      </c>
      <c r="F49" s="6">
        <v>94.329638029082901</v>
      </c>
      <c r="G49" s="6">
        <v>5.6703619709171296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359372.96124102001</v>
      </c>
      <c r="E50" s="6">
        <v>12186.4454212</v>
      </c>
      <c r="F50" s="6">
        <v>96.720189234159704</v>
      </c>
      <c r="G50" s="6">
        <v>3.2798107658403501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363652.34315117</v>
      </c>
      <c r="E51" s="6">
        <v>33596.025007589997</v>
      </c>
      <c r="F51" s="6">
        <v>91.542816106883706</v>
      </c>
      <c r="G51" s="6">
        <v>8.4571838931162997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164995.89891338401</v>
      </c>
      <c r="E52" s="6">
        <v>1387.493567925</v>
      </c>
      <c r="F52" s="6">
        <v>99.166086502244596</v>
      </c>
      <c r="G52" s="6">
        <v>0.83391349775541301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233379.29778444601</v>
      </c>
      <c r="E53" s="6">
        <v>7734.7022153509997</v>
      </c>
      <c r="F53" s="6">
        <v>96.792097424721305</v>
      </c>
      <c r="G53" s="6">
        <v>3.2079025752787098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142413.72157525201</v>
      </c>
      <c r="E54" s="6">
        <v>797.27842410300002</v>
      </c>
      <c r="F54" s="6">
        <v>99.443284088438304</v>
      </c>
      <c r="G54" s="6">
        <v>0.55671591156167499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129896.156172491</v>
      </c>
      <c r="E55" s="6">
        <v>3993.84382835</v>
      </c>
      <c r="F55" s="6">
        <v>97.017070857924494</v>
      </c>
      <c r="G55" s="6">
        <v>2.9829291420755202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189013.77044185001</v>
      </c>
      <c r="E56" s="6">
        <v>23575.40603455</v>
      </c>
      <c r="F56" s="6">
        <v>88.910345095970996</v>
      </c>
      <c r="G56" s="6">
        <v>11.089654904029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218181.36441291799</v>
      </c>
      <c r="E57" s="6">
        <v>30699.467066575002</v>
      </c>
      <c r="F57" s="6">
        <v>87.664993368882804</v>
      </c>
      <c r="G57" s="6">
        <v>12.335006631117199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20903.440079970998</v>
      </c>
      <c r="E58" s="6">
        <v>2916.305912372</v>
      </c>
      <c r="F58" s="6">
        <v>87.756771573846905</v>
      </c>
      <c r="G58" s="6">
        <v>12.243228426153101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7926.3132193800002</v>
      </c>
      <c r="E59" s="6">
        <v>742.63990450999995</v>
      </c>
      <c r="F59" s="6">
        <v>91.433338098652001</v>
      </c>
      <c r="G59" s="6">
        <v>8.5666619013479792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245067.85595003</v>
      </c>
      <c r="E60" s="6">
        <v>2798.6508689399998</v>
      </c>
      <c r="F60" s="6">
        <v>98.870903977767398</v>
      </c>
      <c r="G60" s="6">
        <v>1.12909602223265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157506.41152192999</v>
      </c>
      <c r="E61" s="6">
        <v>4434.5884776800003</v>
      </c>
      <c r="F61" s="6">
        <v>97.261602387480195</v>
      </c>
      <c r="G61" s="6">
        <v>2.73839761251979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266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267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268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1908008.8065205901</v>
      </c>
      <c r="E17" s="6">
        <v>553566.99030182802</v>
      </c>
      <c r="F17" s="6">
        <v>77.5116821096302</v>
      </c>
      <c r="G17" s="6">
        <v>22.4883178903698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271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295.90798963600002</v>
      </c>
      <c r="E28" s="6">
        <v>630.40271700599999</v>
      </c>
      <c r="F28" s="6">
        <v>31.944787803296201</v>
      </c>
      <c r="G28" s="6">
        <v>68.055212196703806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55274.057819319998</v>
      </c>
      <c r="E29" s="6">
        <v>24372.691243400001</v>
      </c>
      <c r="F29" s="6">
        <v>69.399013104468295</v>
      </c>
      <c r="G29" s="6">
        <v>30.600986895531701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103837.84890733</v>
      </c>
      <c r="E30" s="6">
        <v>18828.451984859999</v>
      </c>
      <c r="F30" s="6">
        <v>84.650672721101998</v>
      </c>
      <c r="G30" s="6">
        <v>15.349327278898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57686.519799570997</v>
      </c>
      <c r="E31" s="6">
        <v>14938.494870365001</v>
      </c>
      <c r="F31" s="6">
        <v>79.430648051147301</v>
      </c>
      <c r="G31" s="6">
        <v>20.569351948852599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74817.083028483001</v>
      </c>
      <c r="E32" s="6">
        <v>8482.4529914260002</v>
      </c>
      <c r="F32" s="6">
        <v>89.816926483961893</v>
      </c>
      <c r="G32" s="6">
        <v>10.1830735160381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48037.372014519999</v>
      </c>
      <c r="E33" s="6">
        <v>31299.718120329999</v>
      </c>
      <c r="F33" s="6">
        <v>60.548442012267401</v>
      </c>
      <c r="G33" s="6">
        <v>39.451557987732599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42925.979311665003</v>
      </c>
      <c r="E34" s="6">
        <v>22834.088711348999</v>
      </c>
      <c r="F34" s="6">
        <v>65.276665006858295</v>
      </c>
      <c r="G34" s="6">
        <v>34.723334993141698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56703.301870005002</v>
      </c>
      <c r="E35" s="6">
        <v>30105.089940447</v>
      </c>
      <c r="F35" s="6">
        <v>65.320069508738101</v>
      </c>
      <c r="G35" s="6">
        <v>34.679930491261899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75134.539907106999</v>
      </c>
      <c r="E36" s="6">
        <v>33647.304389466</v>
      </c>
      <c r="F36" s="6">
        <v>69.069007234577697</v>
      </c>
      <c r="G36" s="6">
        <v>30.930992765422399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86787.568515088002</v>
      </c>
      <c r="E37" s="6">
        <v>18592.521139952001</v>
      </c>
      <c r="F37" s="6">
        <v>82.356704002801393</v>
      </c>
      <c r="G37" s="6">
        <v>17.643295997198599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38190.884402326999</v>
      </c>
      <c r="E38" s="6">
        <v>13413.629132067001</v>
      </c>
      <c r="F38" s="6">
        <v>74.006868366025898</v>
      </c>
      <c r="G38" s="6">
        <v>25.993131633974102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1037.97508963</v>
      </c>
      <c r="E39" s="6">
        <v>763.21578635000003</v>
      </c>
      <c r="F39" s="6">
        <v>57.6271567590111</v>
      </c>
      <c r="G39" s="6">
        <v>42.3728432409889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1116.855657307</v>
      </c>
      <c r="E40" s="6">
        <v>3037.8039183420001</v>
      </c>
      <c r="F40" s="6">
        <v>26.8820016892127</v>
      </c>
      <c r="G40" s="6">
        <v>73.1179983107873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80293.636619016994</v>
      </c>
      <c r="E41" s="6">
        <v>50182.734227219997</v>
      </c>
      <c r="F41" s="6">
        <v>61.538833505448203</v>
      </c>
      <c r="G41" s="6">
        <v>38.461166494551797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60324.521824691998</v>
      </c>
      <c r="E42" s="6">
        <v>35555.914900688003</v>
      </c>
      <c r="F42" s="6">
        <v>62.916402850221701</v>
      </c>
      <c r="G42" s="6">
        <v>37.083597149778299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50462.711189966001</v>
      </c>
      <c r="E43" s="6">
        <v>13097.265525504001</v>
      </c>
      <c r="F43" s="6">
        <v>79.393847823238403</v>
      </c>
      <c r="G43" s="6">
        <v>20.606152176761601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60532.881134146002</v>
      </c>
      <c r="E44" s="6">
        <v>17227.276163398001</v>
      </c>
      <c r="F44" s="6">
        <v>77.845625880772104</v>
      </c>
      <c r="G44" s="6">
        <v>22.154374119227899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62023.851375929997</v>
      </c>
      <c r="E45" s="6">
        <v>1452.9398461999999</v>
      </c>
      <c r="F45" s="6">
        <v>97.711069166814696</v>
      </c>
      <c r="G45" s="6">
        <v>2.2889308331853102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110579.13792237001</v>
      </c>
      <c r="E46" s="6">
        <v>2354.5870261099999</v>
      </c>
      <c r="F46" s="6">
        <v>97.915071846621402</v>
      </c>
      <c r="G46" s="6">
        <v>2.0849281533785899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79109.763638460005</v>
      </c>
      <c r="E47" s="6">
        <v>16084.50159837</v>
      </c>
      <c r="F47" s="6">
        <v>83.103497297495807</v>
      </c>
      <c r="G47" s="6">
        <v>16.8965027025042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76212.434927010007</v>
      </c>
      <c r="E48" s="6">
        <v>3971.4652843200001</v>
      </c>
      <c r="F48" s="6">
        <v>95.047053992318993</v>
      </c>
      <c r="G48" s="6">
        <v>4.9529460076810201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67372.03755121</v>
      </c>
      <c r="E49" s="6">
        <v>22125.990228449999</v>
      </c>
      <c r="F49" s="6">
        <v>75.277678427816099</v>
      </c>
      <c r="G49" s="6">
        <v>24.722321572183901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101251.54476211</v>
      </c>
      <c r="E50" s="6">
        <v>19603.238755040002</v>
      </c>
      <c r="F50" s="6">
        <v>83.779509437242794</v>
      </c>
      <c r="G50" s="6">
        <v>16.220490562757199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79929.955633660007</v>
      </c>
      <c r="E51" s="6">
        <v>43201.201648800001</v>
      </c>
      <c r="F51" s="6">
        <v>64.914484195338602</v>
      </c>
      <c r="G51" s="6">
        <v>35.085515804661398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60473.145741952998</v>
      </c>
      <c r="E52" s="6">
        <v>2654.6514138289999</v>
      </c>
      <c r="F52" s="6">
        <v>95.794797959957293</v>
      </c>
      <c r="G52" s="6">
        <v>4.2052020400427601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66027.686855476</v>
      </c>
      <c r="E53" s="6">
        <v>15840.390978981</v>
      </c>
      <c r="F53" s="6">
        <v>80.6513217386007</v>
      </c>
      <c r="G53" s="6">
        <v>19.3486782613993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59622.314746326003</v>
      </c>
      <c r="E54" s="6">
        <v>2185.5049235820002</v>
      </c>
      <c r="F54" s="6">
        <v>96.464031678752093</v>
      </c>
      <c r="G54" s="6">
        <v>3.5359683212479398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41983.470210314001</v>
      </c>
      <c r="E55" s="6">
        <v>5942.362102954</v>
      </c>
      <c r="F55" s="6">
        <v>87.600920388587795</v>
      </c>
      <c r="G55" s="6">
        <v>12.399079611412199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33741.011409170002</v>
      </c>
      <c r="E56" s="6">
        <v>31798.811694439999</v>
      </c>
      <c r="F56" s="6">
        <v>51.481694352195298</v>
      </c>
      <c r="G56" s="6">
        <v>48.518305647804702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41001.717270685003</v>
      </c>
      <c r="E57" s="6">
        <v>31710.550013117001</v>
      </c>
      <c r="F57" s="6">
        <v>56.388995698142502</v>
      </c>
      <c r="G57" s="6">
        <v>43.611004301857498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5065.3760280440001</v>
      </c>
      <c r="E58" s="6">
        <v>2569.2050738819999</v>
      </c>
      <c r="F58" s="6">
        <v>66.347792503849902</v>
      </c>
      <c r="G58" s="6">
        <v>33.652207496150098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1857.7100240699999</v>
      </c>
      <c r="E59" s="6">
        <v>767.23462386300002</v>
      </c>
      <c r="F59" s="6">
        <v>70.771398000062405</v>
      </c>
      <c r="G59" s="6">
        <v>29.228601999937599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82567.296466009997</v>
      </c>
      <c r="E60" s="6">
        <v>5014.9901501799995</v>
      </c>
      <c r="F60" s="6">
        <v>94.273967552186605</v>
      </c>
      <c r="G60" s="6">
        <v>5.7260324478134299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45730.706877980003</v>
      </c>
      <c r="E61" s="6">
        <v>9280.3091775400007</v>
      </c>
      <c r="F61" s="6">
        <v>83.130089493032003</v>
      </c>
      <c r="G61" s="6">
        <v>16.869910506968001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272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273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274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2397173.1330091199</v>
      </c>
      <c r="E17" s="6">
        <v>64402.663813291998</v>
      </c>
      <c r="F17" s="6">
        <v>97.383681465489403</v>
      </c>
      <c r="G17" s="6">
        <v>2.6163185345106101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275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810.68056909100005</v>
      </c>
      <c r="E28" s="6">
        <v>115.630137551</v>
      </c>
      <c r="F28" s="6">
        <v>87.517132564496094</v>
      </c>
      <c r="G28" s="6">
        <v>12.4828674355039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77792.123987109997</v>
      </c>
      <c r="E29" s="6">
        <v>1854.6250756100001</v>
      </c>
      <c r="F29" s="6">
        <v>97.671436565289696</v>
      </c>
      <c r="G29" s="6">
        <v>2.3285634347103401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120932.04462607999</v>
      </c>
      <c r="E30" s="6">
        <v>1734.2562661100001</v>
      </c>
      <c r="F30" s="6">
        <v>98.586199915138707</v>
      </c>
      <c r="G30" s="6">
        <v>1.4138000848612999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70446.587067200002</v>
      </c>
      <c r="E31" s="6">
        <v>2178.4276027360002</v>
      </c>
      <c r="F31" s="6">
        <v>97.000444526398397</v>
      </c>
      <c r="G31" s="6">
        <v>2.9995554736015602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81903.217216518999</v>
      </c>
      <c r="E32" s="6">
        <v>1396.3188033900001</v>
      </c>
      <c r="F32" s="6">
        <v>98.323737597942596</v>
      </c>
      <c r="G32" s="6">
        <v>1.67626240205741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75780.833709490005</v>
      </c>
      <c r="E33" s="6">
        <v>3556.2564253599999</v>
      </c>
      <c r="F33" s="6">
        <v>95.517536099048499</v>
      </c>
      <c r="G33" s="6">
        <v>4.4824639009514904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63491.475334985</v>
      </c>
      <c r="E34" s="6">
        <v>2268.5926880289999</v>
      </c>
      <c r="F34" s="6">
        <v>96.550197169450797</v>
      </c>
      <c r="G34" s="6">
        <v>3.4498028305491699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83561.726890788996</v>
      </c>
      <c r="E35" s="6">
        <v>3246.6649196630001</v>
      </c>
      <c r="F35" s="6">
        <v>96.259964213192504</v>
      </c>
      <c r="G35" s="6">
        <v>3.74003578680753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105071.40041111301</v>
      </c>
      <c r="E36" s="6">
        <v>3710.4438854599998</v>
      </c>
      <c r="F36" s="6">
        <v>96.589096361205094</v>
      </c>
      <c r="G36" s="6">
        <v>3.4109036387948901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103254.61253463299</v>
      </c>
      <c r="E37" s="6">
        <v>2125.4771204069998</v>
      </c>
      <c r="F37" s="6">
        <v>97.983037282123504</v>
      </c>
      <c r="G37" s="6">
        <v>2.0169627178765102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50112.084846751</v>
      </c>
      <c r="E38" s="6">
        <v>1492.4286876430001</v>
      </c>
      <c r="F38" s="6">
        <v>97.107949314068605</v>
      </c>
      <c r="G38" s="6">
        <v>2.8920506859313901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3725.9786447299998</v>
      </c>
      <c r="E40" s="6">
        <v>428.68093091899999</v>
      </c>
      <c r="F40" s="6">
        <v>89.6819240394194</v>
      </c>
      <c r="G40" s="6">
        <v>10.3180759605806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125053.993081437</v>
      </c>
      <c r="E41" s="6">
        <v>5422.3777647999996</v>
      </c>
      <c r="F41" s="6">
        <v>95.844168771991605</v>
      </c>
      <c r="G41" s="6">
        <v>4.15583122800843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91900.566323278006</v>
      </c>
      <c r="E42" s="6">
        <v>3979.8704021019998</v>
      </c>
      <c r="F42" s="6">
        <v>95.849131962653502</v>
      </c>
      <c r="G42" s="6">
        <v>4.1508680373464601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62252.951315418002</v>
      </c>
      <c r="E43" s="6">
        <v>1307.0254000519999</v>
      </c>
      <c r="F43" s="6">
        <v>97.943634551814</v>
      </c>
      <c r="G43" s="6">
        <v>2.0563654481860101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75778.981190302002</v>
      </c>
      <c r="E44" s="6">
        <v>1981.1761072419999</v>
      </c>
      <c r="F44" s="6">
        <v>97.452196373958998</v>
      </c>
      <c r="G44" s="6">
        <v>2.5478036260409902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62933.609009500004</v>
      </c>
      <c r="E45" s="6">
        <v>543.18221262999998</v>
      </c>
      <c r="F45" s="6">
        <v>99.144282182240104</v>
      </c>
      <c r="G45" s="6">
        <v>0.85571781775987099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112529.78472783</v>
      </c>
      <c r="E46" s="6">
        <v>403.94022065000001</v>
      </c>
      <c r="F46" s="6">
        <v>99.642320997705298</v>
      </c>
      <c r="G46" s="6">
        <v>0.35767900229473198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92649.60103546</v>
      </c>
      <c r="E47" s="6">
        <v>2544.6642013699998</v>
      </c>
      <c r="F47" s="6">
        <v>97.326872375096102</v>
      </c>
      <c r="G47" s="6">
        <v>2.67312762490391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79589.275832839994</v>
      </c>
      <c r="E48" s="6">
        <v>594.62437849000003</v>
      </c>
      <c r="F48" s="6">
        <v>99.258424226156606</v>
      </c>
      <c r="G48" s="6">
        <v>0.741575773843412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87699.98506495</v>
      </c>
      <c r="E49" s="6">
        <v>1798.0427147099999</v>
      </c>
      <c r="F49" s="6">
        <v>97.990969455621197</v>
      </c>
      <c r="G49" s="6">
        <v>2.0090305443788101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117997.32624176001</v>
      </c>
      <c r="E50" s="6">
        <v>2857.4572753900002</v>
      </c>
      <c r="F50" s="6">
        <v>97.635627492572894</v>
      </c>
      <c r="G50" s="6">
        <v>2.3643725074270701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118457.17847178</v>
      </c>
      <c r="E51" s="6">
        <v>4673.9788106799997</v>
      </c>
      <c r="F51" s="6">
        <v>96.204064906205701</v>
      </c>
      <c r="G51" s="6">
        <v>3.7959350937943399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62610.602624282001</v>
      </c>
      <c r="E52" s="6">
        <v>517.19453150000004</v>
      </c>
      <c r="F52" s="6">
        <v>99.180718233801699</v>
      </c>
      <c r="G52" s="6">
        <v>0.81928176619834603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79905.045259840001</v>
      </c>
      <c r="E53" s="6">
        <v>1963.0325746169999</v>
      </c>
      <c r="F53" s="6">
        <v>97.602200239040201</v>
      </c>
      <c r="G53" s="6">
        <v>2.3977997609598098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61515.643310580999</v>
      </c>
      <c r="E54" s="6">
        <v>292.176359327</v>
      </c>
      <c r="F54" s="6">
        <v>99.527282533363206</v>
      </c>
      <c r="G54" s="6">
        <v>0.47271746663675002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46906.595928383002</v>
      </c>
      <c r="E55" s="6">
        <v>1019.236384885</v>
      </c>
      <c r="F55" s="6">
        <v>97.873304780138696</v>
      </c>
      <c r="G55" s="6">
        <v>2.1266952198612699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61625.964140069998</v>
      </c>
      <c r="E56" s="6">
        <v>3913.8589635399999</v>
      </c>
      <c r="F56" s="6">
        <v>94.0282735317233</v>
      </c>
      <c r="G56" s="6">
        <v>5.9717264682766897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68500.302303017001</v>
      </c>
      <c r="E57" s="6">
        <v>4211.9649807850001</v>
      </c>
      <c r="F57" s="6">
        <v>94.207352984407194</v>
      </c>
      <c r="G57" s="6">
        <v>5.7926470155927801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7251.3871510019999</v>
      </c>
      <c r="E58" s="6">
        <v>383.19395092399998</v>
      </c>
      <c r="F58" s="6">
        <v>94.980812361436193</v>
      </c>
      <c r="G58" s="6">
        <v>5.0191876385638299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2515.3583012230001</v>
      </c>
      <c r="E59" s="6">
        <v>109.58634671</v>
      </c>
      <c r="F59" s="6">
        <v>95.8251939980413</v>
      </c>
      <c r="G59" s="6">
        <v>4.1748060019586797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86843.882366220001</v>
      </c>
      <c r="E60" s="6">
        <v>738.40424997000002</v>
      </c>
      <c r="F60" s="6">
        <v>99.156902293261794</v>
      </c>
      <c r="G60" s="6">
        <v>0.84309770673822804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53971.142615479999</v>
      </c>
      <c r="E61" s="6">
        <v>1039.8734400400001</v>
      </c>
      <c r="F61" s="6">
        <v>98.109699629996797</v>
      </c>
      <c r="G61" s="6">
        <v>1.89030037000317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276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277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278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2430324.8288064101</v>
      </c>
      <c r="E17" s="6">
        <v>31250.968016006998</v>
      </c>
      <c r="F17" s="6">
        <v>98.730448680217407</v>
      </c>
      <c r="G17" s="6">
        <v>1.2695513197825601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279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903.93975772900001</v>
      </c>
      <c r="E28" s="6">
        <v>22.370948912999999</v>
      </c>
      <c r="F28" s="6">
        <v>97.584941126925102</v>
      </c>
      <c r="G28" s="6">
        <v>2.4150588730748499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78077.342324819998</v>
      </c>
      <c r="E29" s="6">
        <v>1569.4067379000001</v>
      </c>
      <c r="F29" s="6">
        <v>98.029540745393007</v>
      </c>
      <c r="G29" s="6">
        <v>1.9704592546070201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121975.10191678999</v>
      </c>
      <c r="E30" s="6">
        <v>691.19897539999999</v>
      </c>
      <c r="F30" s="6">
        <v>99.436520894188007</v>
      </c>
      <c r="G30" s="6">
        <v>0.56347910581202498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71895.515794527993</v>
      </c>
      <c r="E31" s="6">
        <v>729.498875408</v>
      </c>
      <c r="F31" s="6">
        <v>98.995526708361595</v>
      </c>
      <c r="G31" s="6">
        <v>1.00447329163843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82992.045639978998</v>
      </c>
      <c r="E32" s="6">
        <v>307.49037993000002</v>
      </c>
      <c r="F32" s="6">
        <v>99.630861833544301</v>
      </c>
      <c r="G32" s="6">
        <v>0.36913816645570302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77400.85092307</v>
      </c>
      <c r="E33" s="6">
        <v>1936.23921178</v>
      </c>
      <c r="F33" s="6">
        <v>97.559477908139897</v>
      </c>
      <c r="G33" s="6">
        <v>2.4405220918601298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63345.054208333997</v>
      </c>
      <c r="E34" s="6">
        <v>2415.01381468</v>
      </c>
      <c r="F34" s="6">
        <v>96.327537535644197</v>
      </c>
      <c r="G34" s="6">
        <v>3.6724624643557502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84456.769598971994</v>
      </c>
      <c r="E35" s="6">
        <v>2351.6222114799998</v>
      </c>
      <c r="F35" s="6">
        <v>97.291019724665802</v>
      </c>
      <c r="G35" s="6">
        <v>2.70898027533423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107139.998897433</v>
      </c>
      <c r="E36" s="6">
        <v>1641.8453991399999</v>
      </c>
      <c r="F36" s="6">
        <v>98.490699059427797</v>
      </c>
      <c r="G36" s="6">
        <v>1.50930094057223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104288.74129409</v>
      </c>
      <c r="E37" s="6">
        <v>1091.3483609499999</v>
      </c>
      <c r="F37" s="6">
        <v>98.964369489034894</v>
      </c>
      <c r="G37" s="6">
        <v>1.03563051096513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51032.618049694</v>
      </c>
      <c r="E38" s="6">
        <v>571.8954847</v>
      </c>
      <c r="F38" s="6">
        <v>98.891772355689696</v>
      </c>
      <c r="G38" s="6">
        <v>1.1082276443102901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1774.5213562399999</v>
      </c>
      <c r="E39" s="6">
        <v>26.669519739999998</v>
      </c>
      <c r="F39" s="6">
        <v>98.519339616047702</v>
      </c>
      <c r="G39" s="6">
        <v>1.48066038395234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4055.2743248910001</v>
      </c>
      <c r="E40" s="6">
        <v>99.385250757999998</v>
      </c>
      <c r="F40" s="6">
        <v>97.607860549140796</v>
      </c>
      <c r="G40" s="6">
        <v>2.39213945085922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127725.991091427</v>
      </c>
      <c r="E41" s="6">
        <v>2750.3797548100001</v>
      </c>
      <c r="F41" s="6">
        <v>97.892047627496297</v>
      </c>
      <c r="G41" s="6">
        <v>2.1079523725037199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94453.030386319995</v>
      </c>
      <c r="E42" s="6">
        <v>1427.4063390599999</v>
      </c>
      <c r="F42" s="6">
        <v>98.511264249715097</v>
      </c>
      <c r="G42" s="6">
        <v>1.4887357502848699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62956.823242612001</v>
      </c>
      <c r="E43" s="6">
        <v>603.15347285799999</v>
      </c>
      <c r="F43" s="6">
        <v>99.051048310545994</v>
      </c>
      <c r="G43" s="6">
        <v>0.94895168945396602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76952.129537436005</v>
      </c>
      <c r="E44" s="6">
        <v>808.02776010800005</v>
      </c>
      <c r="F44" s="6">
        <v>98.960871752077196</v>
      </c>
      <c r="G44" s="6">
        <v>1.0391282479228201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63220.764104430003</v>
      </c>
      <c r="E45" s="6">
        <v>256.02711770000002</v>
      </c>
      <c r="F45" s="6">
        <v>99.596660270989304</v>
      </c>
      <c r="G45" s="6">
        <v>0.40333972901065801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112782.59292467</v>
      </c>
      <c r="E46" s="6">
        <v>151.13202380999999</v>
      </c>
      <c r="F46" s="6">
        <v>99.866176357966594</v>
      </c>
      <c r="G46" s="6">
        <v>0.133823642033366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94306.968716489995</v>
      </c>
      <c r="E47" s="6">
        <v>887.29652034000003</v>
      </c>
      <c r="F47" s="6">
        <v>99.067909691689394</v>
      </c>
      <c r="G47" s="6">
        <v>0.93209030831062201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79787.608007379997</v>
      </c>
      <c r="E48" s="6">
        <v>396.29220394999999</v>
      </c>
      <c r="F48" s="6">
        <v>99.505770855613704</v>
      </c>
      <c r="G48" s="6">
        <v>0.49422914438627402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87884.765112409994</v>
      </c>
      <c r="E49" s="6">
        <v>1613.26266725</v>
      </c>
      <c r="F49" s="6">
        <v>98.197432158816099</v>
      </c>
      <c r="G49" s="6">
        <v>1.8025678411839201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120252.81680308</v>
      </c>
      <c r="E50" s="6">
        <v>601.96671406999997</v>
      </c>
      <c r="F50" s="6">
        <v>99.501909070910202</v>
      </c>
      <c r="G50" s="6">
        <v>0.49809092908976799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120526.07496899</v>
      </c>
      <c r="E51" s="6">
        <v>2605.0823134699999</v>
      </c>
      <c r="F51" s="6">
        <v>97.884302908406795</v>
      </c>
      <c r="G51" s="6">
        <v>2.1156970915931601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62925.753352578999</v>
      </c>
      <c r="E52" s="6">
        <v>202.04380320300001</v>
      </c>
      <c r="F52" s="6">
        <v>99.679944790874899</v>
      </c>
      <c r="G52" s="6">
        <v>0.320055209125089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81259.916072121006</v>
      </c>
      <c r="E53" s="6">
        <v>608.16176233600004</v>
      </c>
      <c r="F53" s="6">
        <v>99.257144202694306</v>
      </c>
      <c r="G53" s="6">
        <v>0.74285579730569196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61610.327763777997</v>
      </c>
      <c r="E54" s="6">
        <v>197.49190612999999</v>
      </c>
      <c r="F54" s="6">
        <v>99.680474239044898</v>
      </c>
      <c r="G54" s="6">
        <v>0.31952576095505197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47740.631825908</v>
      </c>
      <c r="E55" s="6">
        <v>185.20048736000001</v>
      </c>
      <c r="F55" s="6">
        <v>99.613568552864294</v>
      </c>
      <c r="G55" s="6">
        <v>0.38643144713571997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63884.048364269998</v>
      </c>
      <c r="E56" s="6">
        <v>1655.77473934</v>
      </c>
      <c r="F56" s="6">
        <v>97.473635629558501</v>
      </c>
      <c r="G56" s="6">
        <v>2.5263643704415202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71260.455909230004</v>
      </c>
      <c r="E57" s="6">
        <v>1451.811374572</v>
      </c>
      <c r="F57" s="6">
        <v>98.003347400920006</v>
      </c>
      <c r="G57" s="6">
        <v>1.99665259907996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7404.2340674269999</v>
      </c>
      <c r="E58" s="6">
        <v>230.34703449899999</v>
      </c>
      <c r="F58" s="6">
        <v>96.982846453214194</v>
      </c>
      <c r="G58" s="6">
        <v>3.0171535467858202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2598.7882431210001</v>
      </c>
      <c r="E59" s="6">
        <v>26.156404812000002</v>
      </c>
      <c r="F59" s="6">
        <v>99.003544519211204</v>
      </c>
      <c r="G59" s="6">
        <v>0.99645548078877499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87242.519309030002</v>
      </c>
      <c r="E60" s="6">
        <v>339.76730715999997</v>
      </c>
      <c r="F60" s="6">
        <v>99.612059332672004</v>
      </c>
      <c r="G60" s="6">
        <v>0.387940667328035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54210.814917130003</v>
      </c>
      <c r="E61" s="6">
        <v>800.20113838999998</v>
      </c>
      <c r="F61" s="6">
        <v>98.545380187883794</v>
      </c>
      <c r="G61" s="6">
        <v>1.45461981211617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280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281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282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1901186.6038356</v>
      </c>
      <c r="E17" s="6">
        <v>560389.19298681803</v>
      </c>
      <c r="F17" s="6">
        <v>77.234534329180093</v>
      </c>
      <c r="G17" s="6">
        <v>22.7654656708199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283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631.11805005899998</v>
      </c>
      <c r="E28" s="6">
        <v>295.19265658299997</v>
      </c>
      <c r="F28" s="6">
        <v>68.132436075027897</v>
      </c>
      <c r="G28" s="6">
        <v>31.867563924972099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54912.204302600003</v>
      </c>
      <c r="E29" s="6">
        <v>24734.544760119999</v>
      </c>
      <c r="F29" s="6">
        <v>68.944690083154399</v>
      </c>
      <c r="G29" s="6">
        <v>31.055309916845601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92771.265650689995</v>
      </c>
      <c r="E30" s="6">
        <v>29895.035241500002</v>
      </c>
      <c r="F30" s="6">
        <v>75.628974686556802</v>
      </c>
      <c r="G30" s="6">
        <v>24.371025313443202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54209.738619655996</v>
      </c>
      <c r="E31" s="6">
        <v>18415.276050280001</v>
      </c>
      <c r="F31" s="6">
        <v>74.643342746334397</v>
      </c>
      <c r="G31" s="6">
        <v>25.356657253665599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65037.713646058997</v>
      </c>
      <c r="E32" s="6">
        <v>18261.822373849998</v>
      </c>
      <c r="F32" s="6">
        <v>78.076921857661603</v>
      </c>
      <c r="G32" s="6">
        <v>21.923078142338401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56287.900133299998</v>
      </c>
      <c r="E33" s="6">
        <v>23049.19000155</v>
      </c>
      <c r="F33" s="6">
        <v>70.947774915398199</v>
      </c>
      <c r="G33" s="6">
        <v>29.052225084601801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42031.357545655999</v>
      </c>
      <c r="E34" s="6">
        <v>23728.710477357999</v>
      </c>
      <c r="F34" s="6">
        <v>63.9162318550922</v>
      </c>
      <c r="G34" s="6">
        <v>36.0837681449078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62504.706562407999</v>
      </c>
      <c r="E35" s="6">
        <v>24303.685248043999</v>
      </c>
      <c r="F35" s="6">
        <v>72.003069356345605</v>
      </c>
      <c r="G35" s="6">
        <v>27.996930643654402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78793.702245330001</v>
      </c>
      <c r="E36" s="6">
        <v>29988.142051243001</v>
      </c>
      <c r="F36" s="6">
        <v>72.432769231705606</v>
      </c>
      <c r="G36" s="6">
        <v>27.567230768294401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83881.696465033994</v>
      </c>
      <c r="E37" s="6">
        <v>21498.393190006002</v>
      </c>
      <c r="F37" s="6">
        <v>79.599188745824193</v>
      </c>
      <c r="G37" s="6">
        <v>20.400811254175899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38959.994977839</v>
      </c>
      <c r="E38" s="6">
        <v>12644.518556555</v>
      </c>
      <c r="F38" s="6">
        <v>75.497262370029901</v>
      </c>
      <c r="G38" s="6">
        <v>24.502737629970198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1199.64346396</v>
      </c>
      <c r="E39" s="6">
        <v>601.54741202000002</v>
      </c>
      <c r="F39" s="6">
        <v>66.602794848563306</v>
      </c>
      <c r="G39" s="6">
        <v>33.397205151436701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2570.8963143649999</v>
      </c>
      <c r="E40" s="6">
        <v>1583.763261284</v>
      </c>
      <c r="F40" s="6">
        <v>61.879830767203103</v>
      </c>
      <c r="G40" s="6">
        <v>38.120169232796897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95186.303038080005</v>
      </c>
      <c r="E41" s="6">
        <v>35290.067808157</v>
      </c>
      <c r="F41" s="6">
        <v>72.952905128128194</v>
      </c>
      <c r="G41" s="6">
        <v>27.047094871871799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69987.549826703005</v>
      </c>
      <c r="E42" s="6">
        <v>25892.886898676999</v>
      </c>
      <c r="F42" s="6">
        <v>72.994608928577193</v>
      </c>
      <c r="G42" s="6">
        <v>27.0053910714228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49492.293784638998</v>
      </c>
      <c r="E43" s="6">
        <v>14067.682930831001</v>
      </c>
      <c r="F43" s="6">
        <v>77.867073498459902</v>
      </c>
      <c r="G43" s="6">
        <v>22.132926501540101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64105.329616308998</v>
      </c>
      <c r="E44" s="6">
        <v>13654.827681235</v>
      </c>
      <c r="F44" s="6">
        <v>82.439814738303895</v>
      </c>
      <c r="G44" s="6">
        <v>17.560185261696098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58025.198491509997</v>
      </c>
      <c r="E45" s="6">
        <v>5451.5927306200001</v>
      </c>
      <c r="F45" s="6">
        <v>91.411675628746295</v>
      </c>
      <c r="G45" s="6">
        <v>8.5883243712536697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100136.14513323001</v>
      </c>
      <c r="E46" s="6">
        <v>12797.579815249999</v>
      </c>
      <c r="F46" s="6">
        <v>88.668061891088598</v>
      </c>
      <c r="G46" s="6">
        <v>11.3319381089114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75941.178041949999</v>
      </c>
      <c r="E47" s="6">
        <v>19253.087194880001</v>
      </c>
      <c r="F47" s="6">
        <v>79.774950573985706</v>
      </c>
      <c r="G47" s="6">
        <v>20.225049426014301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68334.360701540005</v>
      </c>
      <c r="E48" s="6">
        <v>11849.53950979</v>
      </c>
      <c r="F48" s="6">
        <v>85.222046472471703</v>
      </c>
      <c r="G48" s="6">
        <v>14.7779535275283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68693.844001000005</v>
      </c>
      <c r="E49" s="6">
        <v>20804.183778660001</v>
      </c>
      <c r="F49" s="6">
        <v>76.754589687854406</v>
      </c>
      <c r="G49" s="6">
        <v>23.245410312145601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97329.593644580003</v>
      </c>
      <c r="E50" s="6">
        <v>23525.189872570001</v>
      </c>
      <c r="F50" s="6">
        <v>80.534332867981504</v>
      </c>
      <c r="G50" s="6">
        <v>19.465667132018499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90189.97902518</v>
      </c>
      <c r="E51" s="6">
        <v>32941.17825728</v>
      </c>
      <c r="F51" s="6">
        <v>73.247081417651501</v>
      </c>
      <c r="G51" s="6">
        <v>26.752918582348499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53348.277477860996</v>
      </c>
      <c r="E52" s="6">
        <v>9779.519677921</v>
      </c>
      <c r="F52" s="6">
        <v>84.508378054460195</v>
      </c>
      <c r="G52" s="6">
        <v>15.4916219455398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66178.447666267006</v>
      </c>
      <c r="E53" s="6">
        <v>15689.63016819</v>
      </c>
      <c r="F53" s="6">
        <v>80.835472649161801</v>
      </c>
      <c r="G53" s="6">
        <v>19.164527350838199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54836.522368498001</v>
      </c>
      <c r="E54" s="6">
        <v>6971.2973014099998</v>
      </c>
      <c r="F54" s="6">
        <v>88.721010806333197</v>
      </c>
      <c r="G54" s="6">
        <v>11.278989193666799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41036.034348952999</v>
      </c>
      <c r="E55" s="6">
        <v>6889.7979643150002</v>
      </c>
      <c r="F55" s="6">
        <v>85.6240410823129</v>
      </c>
      <c r="G55" s="6">
        <v>14.3759589176871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45266.078786799997</v>
      </c>
      <c r="E56" s="6">
        <v>20273.74431681</v>
      </c>
      <c r="F56" s="6">
        <v>69.066525729311493</v>
      </c>
      <c r="G56" s="6">
        <v>30.933474270688599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49386.123760438</v>
      </c>
      <c r="E57" s="6">
        <v>23326.143523364</v>
      </c>
      <c r="F57" s="6">
        <v>67.919933740588604</v>
      </c>
      <c r="G57" s="6">
        <v>32.080066259411403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5233.7379985480002</v>
      </c>
      <c r="E58" s="6">
        <v>2400.8431033779998</v>
      </c>
      <c r="F58" s="6">
        <v>68.553047360092506</v>
      </c>
      <c r="G58" s="6">
        <v>31.446952639907501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1936.6985843959999</v>
      </c>
      <c r="E59" s="6">
        <v>688.24606353700005</v>
      </c>
      <c r="F59" s="6">
        <v>73.780549464958995</v>
      </c>
      <c r="G59" s="6">
        <v>26.219450535040998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70109.796629999997</v>
      </c>
      <c r="E60" s="6">
        <v>17472.489986190001</v>
      </c>
      <c r="F60" s="6">
        <v>80.050201175085405</v>
      </c>
      <c r="G60" s="6">
        <v>19.949798824914598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42641.17293216</v>
      </c>
      <c r="E61" s="6">
        <v>12369.84312336</v>
      </c>
      <c r="F61" s="6">
        <v>77.513879927475401</v>
      </c>
      <c r="G61" s="6">
        <v>22.486120072524599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284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285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286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2249644.0187931699</v>
      </c>
      <c r="E17" s="6">
        <v>211931.77802925001</v>
      </c>
      <c r="F17" s="6">
        <v>91.390402103285794</v>
      </c>
      <c r="G17" s="6">
        <v>8.6095978967142592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287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859.596350777</v>
      </c>
      <c r="E28" s="6">
        <v>66.714355865000002</v>
      </c>
      <c r="F28" s="6">
        <v>92.797842517998305</v>
      </c>
      <c r="G28" s="6">
        <v>7.2017574820017396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69802.384505089998</v>
      </c>
      <c r="E29" s="6">
        <v>9844.3645576300005</v>
      </c>
      <c r="F29" s="6">
        <v>87.639966886937501</v>
      </c>
      <c r="G29" s="6">
        <v>12.360033113062499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112057.53491165</v>
      </c>
      <c r="E30" s="6">
        <v>10608.76598054</v>
      </c>
      <c r="F30" s="6">
        <v>91.351523683864997</v>
      </c>
      <c r="G30" s="6">
        <v>8.6484763161350404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66677.195801762005</v>
      </c>
      <c r="E31" s="6">
        <v>5947.8188681740003</v>
      </c>
      <c r="F31" s="6">
        <v>91.810233849582701</v>
      </c>
      <c r="G31" s="6">
        <v>8.1897661504172792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74067.767172009</v>
      </c>
      <c r="E32" s="6">
        <v>9231.7688479000008</v>
      </c>
      <c r="F32" s="6">
        <v>88.917382630206305</v>
      </c>
      <c r="G32" s="6">
        <v>11.0826173697937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71137.274015649993</v>
      </c>
      <c r="E33" s="6">
        <v>8199.8161192000007</v>
      </c>
      <c r="F33" s="6">
        <v>89.664586758522802</v>
      </c>
      <c r="G33" s="6">
        <v>10.3354132414772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59347.834439093996</v>
      </c>
      <c r="E34" s="6">
        <v>6412.2335839199995</v>
      </c>
      <c r="F34" s="6">
        <v>90.249046607318107</v>
      </c>
      <c r="G34" s="6">
        <v>9.7509533926818897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78392.475734744003</v>
      </c>
      <c r="E35" s="6">
        <v>8415.9160757080008</v>
      </c>
      <c r="F35" s="6">
        <v>90.305181445954801</v>
      </c>
      <c r="G35" s="6">
        <v>9.6948185540452503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96609.902714156997</v>
      </c>
      <c r="E36" s="6">
        <v>12171.941582416001</v>
      </c>
      <c r="F36" s="6">
        <v>88.810686506443602</v>
      </c>
      <c r="G36" s="6">
        <v>11.1893134935564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96692.179170648</v>
      </c>
      <c r="E37" s="6">
        <v>8687.9104843919995</v>
      </c>
      <c r="F37" s="6">
        <v>91.755643297674396</v>
      </c>
      <c r="G37" s="6">
        <v>8.2443567023255806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47328.269047513997</v>
      </c>
      <c r="E38" s="6">
        <v>4276.2444868800003</v>
      </c>
      <c r="F38" s="6">
        <v>91.713429322359701</v>
      </c>
      <c r="G38" s="6">
        <v>8.2865706776402792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1365.9912424700001</v>
      </c>
      <c r="E39" s="6">
        <v>435.19963351000001</v>
      </c>
      <c r="F39" s="6">
        <v>75.838227957200004</v>
      </c>
      <c r="G39" s="6">
        <v>24.161772042799999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3728.8387594810001</v>
      </c>
      <c r="E40" s="6">
        <v>425.82081616800002</v>
      </c>
      <c r="F40" s="6">
        <v>89.750765173065204</v>
      </c>
      <c r="G40" s="6">
        <v>10.249234826934799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117164.382650507</v>
      </c>
      <c r="E41" s="6">
        <v>13311.98819573</v>
      </c>
      <c r="F41" s="6">
        <v>89.7973954139038</v>
      </c>
      <c r="G41" s="6">
        <v>10.2026045860962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87488.149979455993</v>
      </c>
      <c r="E42" s="6">
        <v>8392.2867459240006</v>
      </c>
      <c r="F42" s="6">
        <v>91.247133375120995</v>
      </c>
      <c r="G42" s="6">
        <v>8.7528666248789904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58020.720991472997</v>
      </c>
      <c r="E43" s="6">
        <v>5539.2557239970001</v>
      </c>
      <c r="F43" s="6">
        <v>91.284994094957298</v>
      </c>
      <c r="G43" s="6">
        <v>8.7150059050427409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73192.219314747999</v>
      </c>
      <c r="E44" s="6">
        <v>4567.9379827960001</v>
      </c>
      <c r="F44" s="6">
        <v>94.125606040999799</v>
      </c>
      <c r="G44" s="6">
        <v>5.8743939590002299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60100.562548059999</v>
      </c>
      <c r="E45" s="6">
        <v>3376.2286740700001</v>
      </c>
      <c r="F45" s="6">
        <v>94.681160453975593</v>
      </c>
      <c r="G45" s="6">
        <v>5.3188395460244102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106517.53907165999</v>
      </c>
      <c r="E46" s="6">
        <v>6416.18587682</v>
      </c>
      <c r="F46" s="6">
        <v>94.318627248196194</v>
      </c>
      <c r="G46" s="6">
        <v>5.68137275180381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86516.990188049997</v>
      </c>
      <c r="E47" s="6">
        <v>8677.2750487800004</v>
      </c>
      <c r="F47" s="6">
        <v>90.884666185308404</v>
      </c>
      <c r="G47" s="6">
        <v>9.1153338146916294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75548.921587830002</v>
      </c>
      <c r="E48" s="6">
        <v>4634.9786235000001</v>
      </c>
      <c r="F48" s="6">
        <v>94.219564511972806</v>
      </c>
      <c r="G48" s="6">
        <v>5.78043548802715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80567.975919970006</v>
      </c>
      <c r="E49" s="6">
        <v>8930.0518596900001</v>
      </c>
      <c r="F49" s="6">
        <v>90.022068551415003</v>
      </c>
      <c r="G49" s="6">
        <v>9.9779314485849593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113075.99751712001</v>
      </c>
      <c r="E50" s="6">
        <v>7778.7860000299997</v>
      </c>
      <c r="F50" s="6">
        <v>93.563526594769698</v>
      </c>
      <c r="G50" s="6">
        <v>6.4364734052302897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111163.28463418</v>
      </c>
      <c r="E51" s="6">
        <v>11967.872648279999</v>
      </c>
      <c r="F51" s="6">
        <v>90.280386449364698</v>
      </c>
      <c r="G51" s="6">
        <v>9.7196135506352608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59656.219330186999</v>
      </c>
      <c r="E52" s="6">
        <v>3471.5778255949999</v>
      </c>
      <c r="F52" s="6">
        <v>94.500714452259302</v>
      </c>
      <c r="G52" s="6">
        <v>5.4992855477407296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75488.839267952993</v>
      </c>
      <c r="E53" s="6">
        <v>6379.2385665040001</v>
      </c>
      <c r="F53" s="6">
        <v>92.207904796050897</v>
      </c>
      <c r="G53" s="6">
        <v>7.7920952039490503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58588.008719354002</v>
      </c>
      <c r="E54" s="6">
        <v>3219.8109505540001</v>
      </c>
      <c r="F54" s="6">
        <v>94.790609072201903</v>
      </c>
      <c r="G54" s="6">
        <v>5.2093909277980996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44367.032116608003</v>
      </c>
      <c r="E55" s="6">
        <v>3558.80019666</v>
      </c>
      <c r="F55" s="6">
        <v>92.574359119320405</v>
      </c>
      <c r="G55" s="6">
        <v>7.4256408806796399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59398.364865490003</v>
      </c>
      <c r="E56" s="6">
        <v>6141.4582381199998</v>
      </c>
      <c r="F56" s="6">
        <v>90.629425062055603</v>
      </c>
      <c r="G56" s="6">
        <v>9.3705749379444399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64231.331681591</v>
      </c>
      <c r="E57" s="6">
        <v>8480.9356022110005</v>
      </c>
      <c r="F57" s="6">
        <v>88.336307037285493</v>
      </c>
      <c r="G57" s="6">
        <v>11.663692962714499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7002.4867620980003</v>
      </c>
      <c r="E58" s="6">
        <v>632.09433982799999</v>
      </c>
      <c r="F58" s="6">
        <v>91.720641494416299</v>
      </c>
      <c r="G58" s="6">
        <v>8.2793585055837493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2382.7637458849999</v>
      </c>
      <c r="E59" s="6">
        <v>242.18090204800001</v>
      </c>
      <c r="F59" s="6">
        <v>90.773866327478402</v>
      </c>
      <c r="G59" s="6">
        <v>9.2261336725216001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80339.905095659997</v>
      </c>
      <c r="E60" s="6">
        <v>7242.3815205299998</v>
      </c>
      <c r="F60" s="6">
        <v>91.7307690854566</v>
      </c>
      <c r="G60" s="6">
        <v>8.2692309145434102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50765.078940239997</v>
      </c>
      <c r="E61" s="6">
        <v>4245.9371152800004</v>
      </c>
      <c r="F61" s="6">
        <v>92.281660256929698</v>
      </c>
      <c r="G61" s="6">
        <v>7.71833974307033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288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289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290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2448788.9025110099</v>
      </c>
      <c r="E17" s="6">
        <v>12786.89431141</v>
      </c>
      <c r="F17" s="6">
        <v>99.480540297482804</v>
      </c>
      <c r="G17" s="6">
        <v>0.51945970251723605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291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908.56681852199995</v>
      </c>
      <c r="E28" s="6">
        <v>17.743888120000001</v>
      </c>
      <c r="F28" s="6">
        <v>98.0844561125366</v>
      </c>
      <c r="G28" s="6">
        <v>1.9155438874634201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78861.219816319994</v>
      </c>
      <c r="E29" s="6">
        <v>785.52924640000003</v>
      </c>
      <c r="F29" s="6">
        <v>99.013733447197694</v>
      </c>
      <c r="G29" s="6">
        <v>0.98626655280231701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122348.11533659</v>
      </c>
      <c r="E30" s="6">
        <v>318.18555559999999</v>
      </c>
      <c r="F30" s="6">
        <v>99.740608827945593</v>
      </c>
      <c r="G30" s="6">
        <v>0.25939117205437701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72389.970597560998</v>
      </c>
      <c r="E31" s="6">
        <v>235.04407237500001</v>
      </c>
      <c r="F31" s="6">
        <v>99.676359346096902</v>
      </c>
      <c r="G31" s="6">
        <v>0.32364065390309599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82884.689114829001</v>
      </c>
      <c r="E32" s="6">
        <v>414.84690508</v>
      </c>
      <c r="F32" s="6">
        <v>99.501981733750796</v>
      </c>
      <c r="G32" s="6">
        <v>0.49801826624922602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78674.194874409994</v>
      </c>
      <c r="E33" s="6">
        <v>662.89526044000002</v>
      </c>
      <c r="F33" s="6">
        <v>99.164457305765495</v>
      </c>
      <c r="G33" s="6">
        <v>0.83554269423452598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65413.411403493999</v>
      </c>
      <c r="E34" s="6">
        <v>346.65661951999999</v>
      </c>
      <c r="F34" s="6">
        <v>99.472846318530799</v>
      </c>
      <c r="G34" s="6">
        <v>0.52715368146924801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86232.312368982006</v>
      </c>
      <c r="E35" s="6">
        <v>576.07944147000001</v>
      </c>
      <c r="F35" s="6">
        <v>99.336378166378296</v>
      </c>
      <c r="G35" s="6">
        <v>0.66362183362166405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108166.67988242301</v>
      </c>
      <c r="E36" s="6">
        <v>615.16441414999997</v>
      </c>
      <c r="F36" s="6">
        <v>99.434497164367897</v>
      </c>
      <c r="G36" s="6">
        <v>0.56550283563208503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104881.01021067001</v>
      </c>
      <c r="E37" s="6">
        <v>499.07944436999998</v>
      </c>
      <c r="F37" s="6">
        <v>99.526400626528499</v>
      </c>
      <c r="G37" s="6">
        <v>0.47359937347152398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51263.282974513997</v>
      </c>
      <c r="E38" s="6">
        <v>341.23055987999999</v>
      </c>
      <c r="F38" s="6">
        <v>99.338758305215705</v>
      </c>
      <c r="G38" s="6">
        <v>0.66124169478426098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4036.7145464810001</v>
      </c>
      <c r="E40" s="6">
        <v>117.945029168</v>
      </c>
      <c r="F40" s="6">
        <v>97.161138547685297</v>
      </c>
      <c r="G40" s="6">
        <v>2.83886145231468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129689.19163999701</v>
      </c>
      <c r="E41" s="6">
        <v>787.17920623999998</v>
      </c>
      <c r="F41" s="6">
        <v>99.3966883036871</v>
      </c>
      <c r="G41" s="6">
        <v>0.60331169631294401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94933.354246219998</v>
      </c>
      <c r="E42" s="6">
        <v>947.08247916000005</v>
      </c>
      <c r="F42" s="6">
        <v>99.012225526389003</v>
      </c>
      <c r="G42" s="6">
        <v>0.98777447361094795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63228.992035376999</v>
      </c>
      <c r="E43" s="6">
        <v>330.98468009300001</v>
      </c>
      <c r="F43" s="6">
        <v>99.479256133817202</v>
      </c>
      <c r="G43" s="6">
        <v>0.52074386618275903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77248.049247629999</v>
      </c>
      <c r="E44" s="6">
        <v>512.10804991400005</v>
      </c>
      <c r="F44" s="6">
        <v>99.341426165131793</v>
      </c>
      <c r="G44" s="6">
        <v>0.65857383486822596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112740.66593264</v>
      </c>
      <c r="E46" s="6">
        <v>193.05901584</v>
      </c>
      <c r="F46" s="6">
        <v>99.829051051023001</v>
      </c>
      <c r="G46" s="6">
        <v>0.170948948976998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94416.091282780006</v>
      </c>
      <c r="E47" s="6">
        <v>778.17395405000002</v>
      </c>
      <c r="F47" s="6">
        <v>99.182541141407995</v>
      </c>
      <c r="G47" s="6">
        <v>0.81745885859196699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79997.65362112</v>
      </c>
      <c r="E48" s="6">
        <v>186.24659020999999</v>
      </c>
      <c r="F48" s="6">
        <v>99.767725703390397</v>
      </c>
      <c r="G48" s="6">
        <v>0.23227429660958701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88765.416057509996</v>
      </c>
      <c r="E49" s="6">
        <v>732.61172214999999</v>
      </c>
      <c r="F49" s="6">
        <v>99.181421378408899</v>
      </c>
      <c r="G49" s="6">
        <v>0.81857862159114403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120567.57127042</v>
      </c>
      <c r="E50" s="6">
        <v>287.21224673</v>
      </c>
      <c r="F50" s="6">
        <v>99.762349293613795</v>
      </c>
      <c r="G50" s="6">
        <v>0.23765070638618399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121887.45152086001</v>
      </c>
      <c r="E51" s="6">
        <v>1243.7057616</v>
      </c>
      <c r="F51" s="6">
        <v>98.989934157163006</v>
      </c>
      <c r="G51" s="6">
        <v>1.01006584283697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63075.004147733998</v>
      </c>
      <c r="E52" s="6">
        <v>52.793008047999997</v>
      </c>
      <c r="F52" s="6">
        <v>99.916371217709795</v>
      </c>
      <c r="G52" s="6">
        <v>8.3628782290187303E-2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81477.676885270994</v>
      </c>
      <c r="E53" s="6">
        <v>390.40094918599999</v>
      </c>
      <c r="F53" s="6">
        <v>99.523134096325805</v>
      </c>
      <c r="G53" s="6">
        <v>0.47686590367422299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61689.097923488</v>
      </c>
      <c r="E54" s="6">
        <v>118.72174642</v>
      </c>
      <c r="F54" s="6">
        <v>99.807917918713102</v>
      </c>
      <c r="G54" s="6">
        <v>0.19208208128687901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47780.021490658</v>
      </c>
      <c r="E55" s="6">
        <v>145.81082261</v>
      </c>
      <c r="F55" s="6">
        <v>99.695757349279006</v>
      </c>
      <c r="G55" s="6">
        <v>0.30424265072102502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65058.573186870002</v>
      </c>
      <c r="E56" s="6">
        <v>481.24991674</v>
      </c>
      <c r="F56" s="6">
        <v>99.265713738684894</v>
      </c>
      <c r="G56" s="6">
        <v>0.73428626131505703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72317.274837035002</v>
      </c>
      <c r="E57" s="6">
        <v>394.99244676699999</v>
      </c>
      <c r="F57" s="6">
        <v>99.456773304530103</v>
      </c>
      <c r="G57" s="6">
        <v>0.54322669546984703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7543.322894721</v>
      </c>
      <c r="E58" s="6">
        <v>91.258207205000005</v>
      </c>
      <c r="F58" s="6">
        <v>98.8046730267627</v>
      </c>
      <c r="G58" s="6">
        <v>1.19532697323731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2610.6793310789999</v>
      </c>
      <c r="E59" s="6">
        <v>14.265316854</v>
      </c>
      <c r="F59" s="6">
        <v>99.456547898439197</v>
      </c>
      <c r="G59" s="6">
        <v>0.54345210156081403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87515.717962469993</v>
      </c>
      <c r="E60" s="6">
        <v>66.56865372</v>
      </c>
      <c r="F60" s="6">
        <v>99.923993016976496</v>
      </c>
      <c r="G60" s="6">
        <v>7.6006983023544902E-2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54908.946954220002</v>
      </c>
      <c r="E61" s="6">
        <v>102.0691013</v>
      </c>
      <c r="F61" s="6">
        <v>99.814456978585895</v>
      </c>
      <c r="G61" s="6">
        <v>0.18554302141408599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292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293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294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2115418.1094212499</v>
      </c>
      <c r="E17" s="6">
        <v>346157.68740116298</v>
      </c>
      <c r="F17" s="6">
        <v>85.937557240853195</v>
      </c>
      <c r="G17" s="6">
        <v>14.0624427591468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295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711.60473853400003</v>
      </c>
      <c r="E28" s="6">
        <v>214.70596810800001</v>
      </c>
      <c r="F28" s="6">
        <v>76.821387622049897</v>
      </c>
      <c r="G28" s="6">
        <v>23.178612377950099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73085.000854069993</v>
      </c>
      <c r="E29" s="6">
        <v>6561.7482086500004</v>
      </c>
      <c r="F29" s="6">
        <v>91.761436234537598</v>
      </c>
      <c r="G29" s="6">
        <v>8.2385637654623807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108386.51102590001</v>
      </c>
      <c r="E30" s="6">
        <v>14279.789866290001</v>
      </c>
      <c r="F30" s="6">
        <v>88.358832244529495</v>
      </c>
      <c r="G30" s="6">
        <v>11.6411677554705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63903.181239694997</v>
      </c>
      <c r="E31" s="6">
        <v>8721.8334302410003</v>
      </c>
      <c r="F31" s="6">
        <v>87.990593227581797</v>
      </c>
      <c r="G31" s="6">
        <v>12.009406772418201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75835.274540771003</v>
      </c>
      <c r="E32" s="6">
        <v>7464.2614791380001</v>
      </c>
      <c r="F32" s="6">
        <v>91.039252034544305</v>
      </c>
      <c r="G32" s="6">
        <v>8.9607479654556599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73484.916498949999</v>
      </c>
      <c r="E33" s="6">
        <v>5852.1736358999997</v>
      </c>
      <c r="F33" s="6">
        <v>92.623659846922806</v>
      </c>
      <c r="G33" s="6">
        <v>7.3763401530772104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61601.504457886003</v>
      </c>
      <c r="E34" s="6">
        <v>4158.5635651279999</v>
      </c>
      <c r="F34" s="6">
        <v>93.676156837805195</v>
      </c>
      <c r="G34" s="6">
        <v>6.3238431621947697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78270.230782372993</v>
      </c>
      <c r="E35" s="6">
        <v>8538.1610280789992</v>
      </c>
      <c r="F35" s="6">
        <v>90.164359861979406</v>
      </c>
      <c r="G35" s="6">
        <v>9.8356401380205902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95053.370952817</v>
      </c>
      <c r="E36" s="6">
        <v>13728.473343756001</v>
      </c>
      <c r="F36" s="6">
        <v>87.379811923092703</v>
      </c>
      <c r="G36" s="6">
        <v>12.620188076907301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89810.488985577002</v>
      </c>
      <c r="E37" s="6">
        <v>15569.600669463</v>
      </c>
      <c r="F37" s="6">
        <v>85.225291873987004</v>
      </c>
      <c r="G37" s="6">
        <v>14.774708126013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41913.391016273003</v>
      </c>
      <c r="E38" s="6">
        <v>9691.1225181209993</v>
      </c>
      <c r="F38" s="6">
        <v>81.220397491661402</v>
      </c>
      <c r="G38" s="6">
        <v>18.779602508338598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1674.2772504699999</v>
      </c>
      <c r="E39" s="6">
        <v>126.91362551</v>
      </c>
      <c r="F39" s="6">
        <v>92.953904708131006</v>
      </c>
      <c r="G39" s="6">
        <v>7.0460952918689603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3822.515694837</v>
      </c>
      <c r="E40" s="6">
        <v>332.14388081200002</v>
      </c>
      <c r="F40" s="6">
        <v>92.005509121403406</v>
      </c>
      <c r="G40" s="6">
        <v>7.9944908785966096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115282.72605361701</v>
      </c>
      <c r="E41" s="6">
        <v>15193.64479262</v>
      </c>
      <c r="F41" s="6">
        <v>88.355251840560996</v>
      </c>
      <c r="G41" s="6">
        <v>11.644748159439001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83004.154982474007</v>
      </c>
      <c r="E42" s="6">
        <v>12876.281742906</v>
      </c>
      <c r="F42" s="6">
        <v>86.570480712571097</v>
      </c>
      <c r="G42" s="6">
        <v>13.429519287428899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55404.421237085</v>
      </c>
      <c r="E43" s="6">
        <v>8155.5554783850002</v>
      </c>
      <c r="F43" s="6">
        <v>87.168724880290895</v>
      </c>
      <c r="G43" s="6">
        <v>12.831275119709099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65474.896577833002</v>
      </c>
      <c r="E44" s="6">
        <v>12285.260719710999</v>
      </c>
      <c r="F44" s="6">
        <v>84.201085560176693</v>
      </c>
      <c r="G44" s="6">
        <v>15.798914439823299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48213.594340440002</v>
      </c>
      <c r="E45" s="6">
        <v>15263.196881690001</v>
      </c>
      <c r="F45" s="6">
        <v>75.954681092372596</v>
      </c>
      <c r="G45" s="6">
        <v>24.045318907627401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87673.320282850007</v>
      </c>
      <c r="E46" s="6">
        <v>25260.404665630002</v>
      </c>
      <c r="F46" s="6">
        <v>77.632540964044395</v>
      </c>
      <c r="G46" s="6">
        <v>22.367459035955601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82240.996014300006</v>
      </c>
      <c r="E47" s="6">
        <v>12953.26922253</v>
      </c>
      <c r="F47" s="6">
        <v>86.392805080953096</v>
      </c>
      <c r="G47" s="6">
        <v>13.607194919046901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60301.831899670004</v>
      </c>
      <c r="E48" s="6">
        <v>19882.068311660001</v>
      </c>
      <c r="F48" s="6">
        <v>75.204413530322796</v>
      </c>
      <c r="G48" s="6">
        <v>24.7955864696772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79482.665145890001</v>
      </c>
      <c r="E49" s="6">
        <v>10015.362633770001</v>
      </c>
      <c r="F49" s="6">
        <v>88.809404092761298</v>
      </c>
      <c r="G49" s="6">
        <v>11.1905959072387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100604.57564041</v>
      </c>
      <c r="E50" s="6">
        <v>20250.207876740002</v>
      </c>
      <c r="F50" s="6">
        <v>83.244181746545095</v>
      </c>
      <c r="G50" s="6">
        <v>16.755818253454901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110612.89722909</v>
      </c>
      <c r="E51" s="6">
        <v>12518.260053370001</v>
      </c>
      <c r="F51" s="6">
        <v>89.833393651410702</v>
      </c>
      <c r="G51" s="6">
        <v>10.166606348589299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51742.378525284003</v>
      </c>
      <c r="E52" s="6">
        <v>11385.418630497999</v>
      </c>
      <c r="F52" s="6">
        <v>81.964492436823207</v>
      </c>
      <c r="G52" s="6">
        <v>18.0355075631768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69219.036041733998</v>
      </c>
      <c r="E53" s="6">
        <v>12649.041792722999</v>
      </c>
      <c r="F53" s="6">
        <v>84.549482377856407</v>
      </c>
      <c r="G53" s="6">
        <v>15.4505176221436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48617.021192002001</v>
      </c>
      <c r="E54" s="6">
        <v>13190.798477906001</v>
      </c>
      <c r="F54" s="6">
        <v>78.6583662902962</v>
      </c>
      <c r="G54" s="6">
        <v>21.3416337097038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39369.567545862999</v>
      </c>
      <c r="E55" s="6">
        <v>8556.2647674050004</v>
      </c>
      <c r="F55" s="6">
        <v>82.146862444710706</v>
      </c>
      <c r="G55" s="6">
        <v>17.853137555289301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57722.074321690001</v>
      </c>
      <c r="E56" s="6">
        <v>7817.7487819199996</v>
      </c>
      <c r="F56" s="6">
        <v>88.071757884422198</v>
      </c>
      <c r="G56" s="6">
        <v>11.928242115577801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61707.481317001002</v>
      </c>
      <c r="E57" s="6">
        <v>11004.785966801001</v>
      </c>
      <c r="F57" s="6">
        <v>84.865296630280497</v>
      </c>
      <c r="G57" s="6">
        <v>15.134703369719499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6828.9451460230002</v>
      </c>
      <c r="E58" s="6">
        <v>805.63595590299997</v>
      </c>
      <c r="F58" s="6">
        <v>89.447542109418904</v>
      </c>
      <c r="G58" s="6">
        <v>10.552457890581101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2450.6385777139999</v>
      </c>
      <c r="E59" s="6">
        <v>174.30607021899999</v>
      </c>
      <c r="F59" s="6">
        <v>93.359628731361795</v>
      </c>
      <c r="G59" s="6">
        <v>6.6403712686382299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73386.939427830002</v>
      </c>
      <c r="E60" s="6">
        <v>14195.34718836</v>
      </c>
      <c r="F60" s="6">
        <v>83.791988383943504</v>
      </c>
      <c r="G60" s="6">
        <v>16.208011616056499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48525.6798843</v>
      </c>
      <c r="E61" s="6">
        <v>6485.3361712200003</v>
      </c>
      <c r="F61" s="6">
        <v>88.210840961972707</v>
      </c>
      <c r="G61" s="6">
        <v>11.7891590380273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296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297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298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1071107.56124202</v>
      </c>
      <c r="E17" s="6">
        <v>1390468.2355803901</v>
      </c>
      <c r="F17" s="6">
        <v>43.513084692524401</v>
      </c>
      <c r="G17" s="6">
        <v>56.486915307475599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299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179.140205321</v>
      </c>
      <c r="E28" s="6">
        <v>747.17050132099996</v>
      </c>
      <c r="F28" s="6">
        <v>19.3391055545938</v>
      </c>
      <c r="G28" s="6">
        <v>80.6608944454062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32601.665109019999</v>
      </c>
      <c r="E29" s="6">
        <v>47045.083953699999</v>
      </c>
      <c r="F29" s="6">
        <v>40.9328258750987</v>
      </c>
      <c r="G29" s="6">
        <v>59.0671741249013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61778.549922110004</v>
      </c>
      <c r="E30" s="6">
        <v>60887.75097008</v>
      </c>
      <c r="F30" s="6">
        <v>50.363098481633102</v>
      </c>
      <c r="G30" s="6">
        <v>49.636901518366898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33746.299404136997</v>
      </c>
      <c r="E31" s="6">
        <v>38878.715265799001</v>
      </c>
      <c r="F31" s="6">
        <v>46.4664958175997</v>
      </c>
      <c r="G31" s="6">
        <v>53.5335041824003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42295.246274878999</v>
      </c>
      <c r="E32" s="6">
        <v>41004.289745030001</v>
      </c>
      <c r="F32" s="6">
        <v>50.7748881875767</v>
      </c>
      <c r="G32" s="6">
        <v>49.2251118124233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26422.282791099999</v>
      </c>
      <c r="E33" s="6">
        <v>52914.807343749999</v>
      </c>
      <c r="F33" s="6">
        <v>33.303821385671903</v>
      </c>
      <c r="G33" s="6">
        <v>66.696178614328005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25080.004584339</v>
      </c>
      <c r="E34" s="6">
        <v>40680.063438675003</v>
      </c>
      <c r="F34" s="6">
        <v>38.1386536515774</v>
      </c>
      <c r="G34" s="6">
        <v>61.8613463484226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30713.954052044999</v>
      </c>
      <c r="E35" s="6">
        <v>56094.437758407003</v>
      </c>
      <c r="F35" s="6">
        <v>35.381319030894602</v>
      </c>
      <c r="G35" s="6">
        <v>64.618680969105398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40157.038421197001</v>
      </c>
      <c r="E36" s="6">
        <v>68624.805875375998</v>
      </c>
      <c r="F36" s="6">
        <v>36.9152027903815</v>
      </c>
      <c r="G36" s="6">
        <v>63.0847972096185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42796.538728774001</v>
      </c>
      <c r="E37" s="6">
        <v>62583.550926265998</v>
      </c>
      <c r="F37" s="6">
        <v>40.6115983283633</v>
      </c>
      <c r="G37" s="6">
        <v>59.3884016716367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18926.308318522999</v>
      </c>
      <c r="E38" s="6">
        <v>32678.205215870999</v>
      </c>
      <c r="F38" s="6">
        <v>36.675684009517397</v>
      </c>
      <c r="G38" s="6">
        <v>63.324315990482603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270.8946823</v>
      </c>
      <c r="E39" s="6">
        <v>1530.29619368</v>
      </c>
      <c r="F39" s="6">
        <v>15.0397543043632</v>
      </c>
      <c r="G39" s="6">
        <v>84.9602456956368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472.77648671200001</v>
      </c>
      <c r="E40" s="6">
        <v>3681.8830889370001</v>
      </c>
      <c r="F40" s="6">
        <v>11.379427799163199</v>
      </c>
      <c r="G40" s="6">
        <v>88.620572200836705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42976.804912327003</v>
      </c>
      <c r="E41" s="6">
        <v>87499.565933909995</v>
      </c>
      <c r="F41" s="6">
        <v>32.938381588628097</v>
      </c>
      <c r="G41" s="6">
        <v>67.061618411371896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32726.929115337</v>
      </c>
      <c r="E42" s="6">
        <v>63153.507610043001</v>
      </c>
      <c r="F42" s="6">
        <v>34.133062210671</v>
      </c>
      <c r="G42" s="6">
        <v>65.866937789329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21370.591396429001</v>
      </c>
      <c r="E43" s="6">
        <v>42189.385319041001</v>
      </c>
      <c r="F43" s="6">
        <v>33.622717472184902</v>
      </c>
      <c r="G43" s="6">
        <v>66.377282527815098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28715.294090947002</v>
      </c>
      <c r="E44" s="6">
        <v>49044.863206597001</v>
      </c>
      <c r="F44" s="6">
        <v>36.928029840615999</v>
      </c>
      <c r="G44" s="6">
        <v>63.071970159384001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39606.28567256</v>
      </c>
      <c r="E45" s="6">
        <v>23870.50554957</v>
      </c>
      <c r="F45" s="6">
        <v>62.394908296423203</v>
      </c>
      <c r="G45" s="6">
        <v>37.605091703576797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71204.730446629997</v>
      </c>
      <c r="E46" s="6">
        <v>41728.99450185</v>
      </c>
      <c r="F46" s="6">
        <v>63.050014934965901</v>
      </c>
      <c r="G46" s="6">
        <v>36.949985065034099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48307.83586644</v>
      </c>
      <c r="E47" s="6">
        <v>46886.429370389997</v>
      </c>
      <c r="F47" s="6">
        <v>50.746581998670699</v>
      </c>
      <c r="G47" s="6">
        <v>49.253418001329301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48884.210961489996</v>
      </c>
      <c r="E48" s="6">
        <v>31299.689249840001</v>
      </c>
      <c r="F48" s="6">
        <v>60.965119971281503</v>
      </c>
      <c r="G48" s="6">
        <v>39.034880028718497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38889.811004249997</v>
      </c>
      <c r="E49" s="6">
        <v>50608.216775410001</v>
      </c>
      <c r="F49" s="6">
        <v>43.453260333283403</v>
      </c>
      <c r="G49" s="6">
        <v>56.546739666716498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57492.98237351</v>
      </c>
      <c r="E50" s="6">
        <v>63361.801143639997</v>
      </c>
      <c r="F50" s="6">
        <v>47.571954291202204</v>
      </c>
      <c r="G50" s="6">
        <v>52.428045708797796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42115.797343830003</v>
      </c>
      <c r="E51" s="6">
        <v>81015.359938630005</v>
      </c>
      <c r="F51" s="6">
        <v>34.204013243550797</v>
      </c>
      <c r="G51" s="6">
        <v>65.795986756449196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36535.076320785003</v>
      </c>
      <c r="E52" s="6">
        <v>26592.720834996999</v>
      </c>
      <c r="F52" s="6">
        <v>57.874784115508596</v>
      </c>
      <c r="G52" s="6">
        <v>42.125215884491404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32173.408825519</v>
      </c>
      <c r="E53" s="6">
        <v>49694.669008937999</v>
      </c>
      <c r="F53" s="6">
        <v>39.299089066896002</v>
      </c>
      <c r="G53" s="6">
        <v>60.700910933103998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36502.640563107001</v>
      </c>
      <c r="E54" s="6">
        <v>25305.179106800999</v>
      </c>
      <c r="F54" s="6">
        <v>59.058288672944101</v>
      </c>
      <c r="G54" s="6">
        <v>40.941711327055899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22486.861748589999</v>
      </c>
      <c r="E55" s="6">
        <v>25438.970564677998</v>
      </c>
      <c r="F55" s="6">
        <v>46.920127754076901</v>
      </c>
      <c r="G55" s="6">
        <v>53.079872245923099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16060.20361196</v>
      </c>
      <c r="E56" s="6">
        <v>49479.619491650003</v>
      </c>
      <c r="F56" s="6">
        <v>24.504496428943501</v>
      </c>
      <c r="G56" s="6">
        <v>75.495503571056503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19040.407028231999</v>
      </c>
      <c r="E57" s="6">
        <v>53671.860255569998</v>
      </c>
      <c r="F57" s="6">
        <v>26.185962478539899</v>
      </c>
      <c r="G57" s="6">
        <v>73.814037521460193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2393.9973879150002</v>
      </c>
      <c r="E58" s="6">
        <v>5240.5837140109998</v>
      </c>
      <c r="F58" s="6">
        <v>31.357285435229201</v>
      </c>
      <c r="G58" s="6">
        <v>68.642714564770799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1124.772706086</v>
      </c>
      <c r="E59" s="6">
        <v>1500.171941847</v>
      </c>
      <c r="F59" s="6">
        <v>42.849387585056199</v>
      </c>
      <c r="G59" s="6">
        <v>57.150612414943801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49743.76008023</v>
      </c>
      <c r="E60" s="6">
        <v>37838.526535960002</v>
      </c>
      <c r="F60" s="6">
        <v>56.796598949535301</v>
      </c>
      <c r="G60" s="6">
        <v>43.203401050464699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27314.460805390001</v>
      </c>
      <c r="E61" s="6">
        <v>27696.555250130001</v>
      </c>
      <c r="F61" s="6">
        <v>49.652710973058198</v>
      </c>
      <c r="G61" s="6">
        <v>50.347289026941802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6"/>
  <sheetViews>
    <sheetView topLeftCell="A16" workbookViewId="0">
      <selection activeCell="D32" sqref="D32"/>
    </sheetView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92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93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94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95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7337542.9999947799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96</v>
      </c>
    </row>
    <row r="27" spans="1:4" x14ac:dyDescent="0.25">
      <c r="A27" s="5" t="s">
        <v>18</v>
      </c>
      <c r="B27" s="5" t="s">
        <v>19</v>
      </c>
      <c r="C27" s="5" t="s">
        <v>9</v>
      </c>
      <c r="D27" s="5" t="s">
        <v>95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3135.9999999390002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265767.99999901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383743.73013401002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225926.47072176199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256698.475766446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259144.91013080001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226170.68395586099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284279.943575738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347503.301510502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321299.70667903498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152546.17837295699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6100.9694970700002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15624.999999412999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415106.01281106903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309033.35948623298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201314.787867782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196983.20383315501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127925.34439985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251993.00000262001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272501.21936774999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189681.32068902999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267889.00000176003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371559.40666222002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397248.36815876001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166383.39248130901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241113.999999797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143210.999999355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133890.00000084101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212589.1764764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248880.831479493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23819.745992343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8668.9531238899999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247866.50681897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161940.99999961001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300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301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302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2146924.7768262699</v>
      </c>
      <c r="E17" s="6">
        <v>314651.01999614597</v>
      </c>
      <c r="F17" s="6">
        <v>87.2174961907604</v>
      </c>
      <c r="G17" s="6">
        <v>12.7825038092396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303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763.29940705599995</v>
      </c>
      <c r="E28" s="6">
        <v>163.01129958600001</v>
      </c>
      <c r="F28" s="6">
        <v>82.402092686919502</v>
      </c>
      <c r="G28" s="6">
        <v>17.597907313080501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70262.754985459993</v>
      </c>
      <c r="E29" s="6">
        <v>9383.9940772600003</v>
      </c>
      <c r="F29" s="6">
        <v>88.217982293451399</v>
      </c>
      <c r="G29" s="6">
        <v>11.782017706548601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106412.51849417</v>
      </c>
      <c r="E30" s="6">
        <v>16253.782398019999</v>
      </c>
      <c r="F30" s="6">
        <v>86.749594403841002</v>
      </c>
      <c r="G30" s="6">
        <v>13.250405596159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63021.573573907001</v>
      </c>
      <c r="E31" s="6">
        <v>9603.4410960290006</v>
      </c>
      <c r="F31" s="6">
        <v>86.776675860687305</v>
      </c>
      <c r="G31" s="6">
        <v>13.2233241393127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70927.633975092001</v>
      </c>
      <c r="E32" s="6">
        <v>12371.902044816999</v>
      </c>
      <c r="F32" s="6">
        <v>85.147693929699599</v>
      </c>
      <c r="G32" s="6">
        <v>14.852306070300401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67377.637877560002</v>
      </c>
      <c r="E33" s="6">
        <v>11959.45225729</v>
      </c>
      <c r="F33" s="6">
        <v>84.925774014445906</v>
      </c>
      <c r="G33" s="6">
        <v>15.074225985554101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53141.165171815002</v>
      </c>
      <c r="E34" s="6">
        <v>12618.902851199</v>
      </c>
      <c r="F34" s="6">
        <v>80.8106906963923</v>
      </c>
      <c r="G34" s="6">
        <v>19.1893093036077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71697.383535229004</v>
      </c>
      <c r="E35" s="6">
        <v>15111.008275222999</v>
      </c>
      <c r="F35" s="6">
        <v>82.592687227499596</v>
      </c>
      <c r="G35" s="6">
        <v>17.407312772500401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93031.880801177002</v>
      </c>
      <c r="E36" s="6">
        <v>15749.963495395999</v>
      </c>
      <c r="F36" s="6">
        <v>85.521514553056605</v>
      </c>
      <c r="G36" s="6">
        <v>14.478485446943401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92527.585687939005</v>
      </c>
      <c r="E37" s="6">
        <v>12852.503967101</v>
      </c>
      <c r="F37" s="6">
        <v>87.803669545951706</v>
      </c>
      <c r="G37" s="6">
        <v>12.196330454048301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43250.483876503</v>
      </c>
      <c r="E38" s="6">
        <v>8354.0296578910002</v>
      </c>
      <c r="F38" s="6">
        <v>83.8114360823824</v>
      </c>
      <c r="G38" s="6">
        <v>16.1885639176176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1382.47870341</v>
      </c>
      <c r="E39" s="6">
        <v>418.71217257000001</v>
      </c>
      <c r="F39" s="6">
        <v>76.753592406346996</v>
      </c>
      <c r="G39" s="6">
        <v>23.246407593653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3563.853954441</v>
      </c>
      <c r="E40" s="6">
        <v>590.80562120800005</v>
      </c>
      <c r="F40" s="6">
        <v>85.779686387043895</v>
      </c>
      <c r="G40" s="6">
        <v>14.220313612956099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112096.7939438</v>
      </c>
      <c r="E41" s="6">
        <v>18379.576902436998</v>
      </c>
      <c r="F41" s="6">
        <v>85.913482431162294</v>
      </c>
      <c r="G41" s="6">
        <v>14.086517568837699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83634.274661293995</v>
      </c>
      <c r="E42" s="6">
        <v>12246.162064086</v>
      </c>
      <c r="F42" s="6">
        <v>87.227673879749503</v>
      </c>
      <c r="G42" s="6">
        <v>12.772326120250501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54072.013278776998</v>
      </c>
      <c r="E43" s="6">
        <v>9487.9634366930004</v>
      </c>
      <c r="F43" s="6">
        <v>85.072424618456907</v>
      </c>
      <c r="G43" s="6">
        <v>14.9275753815431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67467.080344937</v>
      </c>
      <c r="E44" s="6">
        <v>10293.076952607</v>
      </c>
      <c r="F44" s="6">
        <v>86.763045098762802</v>
      </c>
      <c r="G44" s="6">
        <v>13.236954901237199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59805.317301460003</v>
      </c>
      <c r="E45" s="6">
        <v>3671.4739206700001</v>
      </c>
      <c r="F45" s="6">
        <v>94.216037310673002</v>
      </c>
      <c r="G45" s="6">
        <v>5.7839626893270104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104520.09088824999</v>
      </c>
      <c r="E46" s="6">
        <v>8413.6340602300006</v>
      </c>
      <c r="F46" s="6">
        <v>92.549936642868801</v>
      </c>
      <c r="G46" s="6">
        <v>7.4500633571311603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83925.805966639993</v>
      </c>
      <c r="E47" s="6">
        <v>11268.45927019</v>
      </c>
      <c r="F47" s="6">
        <v>88.162670049339994</v>
      </c>
      <c r="G47" s="6">
        <v>11.837329950659999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75706.272910340005</v>
      </c>
      <c r="E48" s="6">
        <v>4477.6273009899996</v>
      </c>
      <c r="F48" s="6">
        <v>94.415802562373599</v>
      </c>
      <c r="G48" s="6">
        <v>5.5841974376263996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76345.096929149993</v>
      </c>
      <c r="E49" s="6">
        <v>13152.93085051</v>
      </c>
      <c r="F49" s="6">
        <v>85.303664028338204</v>
      </c>
      <c r="G49" s="6">
        <v>14.6963359716617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104700.96085884</v>
      </c>
      <c r="E50" s="6">
        <v>16153.82265831</v>
      </c>
      <c r="F50" s="6">
        <v>86.633691949795505</v>
      </c>
      <c r="G50" s="6">
        <v>13.3663080502045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104834.26272278999</v>
      </c>
      <c r="E51" s="6">
        <v>18296.89455967</v>
      </c>
      <c r="F51" s="6">
        <v>85.140321131151794</v>
      </c>
      <c r="G51" s="6">
        <v>14.859678868848199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58571.656766592998</v>
      </c>
      <c r="E52" s="6">
        <v>4556.1403891890004</v>
      </c>
      <c r="F52" s="6">
        <v>92.782671668479594</v>
      </c>
      <c r="G52" s="6">
        <v>7.21732833152043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71186.772600277996</v>
      </c>
      <c r="E53" s="6">
        <v>10681.305234179001</v>
      </c>
      <c r="F53" s="6">
        <v>86.953027948479104</v>
      </c>
      <c r="G53" s="6">
        <v>13.0469720515209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57616.514736126999</v>
      </c>
      <c r="E54" s="6">
        <v>4191.3049337809998</v>
      </c>
      <c r="F54" s="6">
        <v>93.2188112181191</v>
      </c>
      <c r="G54" s="6">
        <v>6.7811887818809398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43011.613229962997</v>
      </c>
      <c r="E55" s="6">
        <v>4914.2190833049999</v>
      </c>
      <c r="F55" s="6">
        <v>89.746199813113094</v>
      </c>
      <c r="G55" s="6">
        <v>10.253800186887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55971.930185730002</v>
      </c>
      <c r="E56" s="6">
        <v>9567.8929178800008</v>
      </c>
      <c r="F56" s="6">
        <v>85.401405641949296</v>
      </c>
      <c r="G56" s="6">
        <v>14.5985943580507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59055.138202365</v>
      </c>
      <c r="E57" s="6">
        <v>13657.129081437</v>
      </c>
      <c r="F57" s="6">
        <v>81.217572231474904</v>
      </c>
      <c r="G57" s="6">
        <v>18.7824277685251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6544.3915090359997</v>
      </c>
      <c r="E58" s="6">
        <v>1090.1895928900001</v>
      </c>
      <c r="F58" s="6">
        <v>85.720374460165502</v>
      </c>
      <c r="G58" s="6">
        <v>14.2796255398345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2292.5816197909999</v>
      </c>
      <c r="E59" s="6">
        <v>332.36302814200002</v>
      </c>
      <c r="F59" s="6">
        <v>87.338284317586798</v>
      </c>
      <c r="G59" s="6">
        <v>12.6617156824133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80450.689079350006</v>
      </c>
      <c r="E60" s="6">
        <v>7131.5975368400004</v>
      </c>
      <c r="F60" s="6">
        <v>91.857260397764406</v>
      </c>
      <c r="G60" s="6">
        <v>8.1427396022356096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47755.269047000002</v>
      </c>
      <c r="E61" s="6">
        <v>7255.7470085200002</v>
      </c>
      <c r="F61" s="6">
        <v>86.810374487180695</v>
      </c>
      <c r="G61" s="6">
        <v>13.189625512819299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304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305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306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2406766.7223546798</v>
      </c>
      <c r="E17" s="6">
        <v>54809.074467740997</v>
      </c>
      <c r="F17" s="6">
        <v>97.773415121383096</v>
      </c>
      <c r="G17" s="6">
        <v>2.22658487861688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307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846.41130275399996</v>
      </c>
      <c r="E28" s="6">
        <v>79.899403887999995</v>
      </c>
      <c r="F28" s="6">
        <v>91.374448841507402</v>
      </c>
      <c r="G28" s="6">
        <v>8.6255511584926001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75932.824268600001</v>
      </c>
      <c r="E29" s="6">
        <v>3713.9247941200001</v>
      </c>
      <c r="F29" s="6">
        <v>95.337003910611102</v>
      </c>
      <c r="G29" s="6">
        <v>4.6629960893888702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118332.67821134999</v>
      </c>
      <c r="E30" s="6">
        <v>4333.6226808399997</v>
      </c>
      <c r="F30" s="6">
        <v>96.467144888758995</v>
      </c>
      <c r="G30" s="6">
        <v>3.532855111241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71049.623543872003</v>
      </c>
      <c r="E31" s="6">
        <v>1575.391126064</v>
      </c>
      <c r="F31" s="6">
        <v>97.830787183694497</v>
      </c>
      <c r="G31" s="6">
        <v>2.1692128163055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78326.609954308995</v>
      </c>
      <c r="E32" s="6">
        <v>4972.9260655999997</v>
      </c>
      <c r="F32" s="6">
        <v>94.0300675091258</v>
      </c>
      <c r="G32" s="6">
        <v>5.9699324908741902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78785.900855340005</v>
      </c>
      <c r="E33" s="6">
        <v>551.18927951000001</v>
      </c>
      <c r="F33" s="6">
        <v>99.3052564965855</v>
      </c>
      <c r="G33" s="6">
        <v>0.69474350341452995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65002.487264784002</v>
      </c>
      <c r="E34" s="6">
        <v>757.58075823000001</v>
      </c>
      <c r="F34" s="6">
        <v>98.8479623257615</v>
      </c>
      <c r="G34" s="6">
        <v>1.1520376742385201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84733.854687851999</v>
      </c>
      <c r="E35" s="6">
        <v>2074.5371226000002</v>
      </c>
      <c r="F35" s="6">
        <v>97.6102113178991</v>
      </c>
      <c r="G35" s="6">
        <v>2.38978868210092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108346.220776342</v>
      </c>
      <c r="E36" s="6">
        <v>435.62352023099999</v>
      </c>
      <c r="F36" s="6">
        <v>99.599543910063403</v>
      </c>
      <c r="G36" s="6">
        <v>0.40045608993662202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105071.761719956</v>
      </c>
      <c r="E37" s="6">
        <v>308.32793508399999</v>
      </c>
      <c r="F37" s="6">
        <v>99.707413481907906</v>
      </c>
      <c r="G37" s="6">
        <v>0.29258651809208602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51132.171651593999</v>
      </c>
      <c r="E38" s="6">
        <v>472.34188280000001</v>
      </c>
      <c r="F38" s="6">
        <v>99.084688817994206</v>
      </c>
      <c r="G38" s="6">
        <v>0.91531118200579098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1801.1908759800001</v>
      </c>
      <c r="E39" s="6">
        <v>0</v>
      </c>
      <c r="F39" s="6">
        <v>100</v>
      </c>
      <c r="G39" s="6">
        <v>0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4129.0016674139997</v>
      </c>
      <c r="E40" s="6">
        <v>25.657908235000001</v>
      </c>
      <c r="F40" s="6">
        <v>99.382430551340903</v>
      </c>
      <c r="G40" s="6">
        <v>0.61756944865914698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128263.83038999001</v>
      </c>
      <c r="E41" s="6">
        <v>2212.5404562469998</v>
      </c>
      <c r="F41" s="6">
        <v>98.304259658743504</v>
      </c>
      <c r="G41" s="6">
        <v>1.69574034125644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94091.430634310003</v>
      </c>
      <c r="E42" s="6">
        <v>1789.0060910699999</v>
      </c>
      <c r="F42" s="6">
        <v>98.134128136906497</v>
      </c>
      <c r="G42" s="6">
        <v>1.8658718630934701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62081.128831053</v>
      </c>
      <c r="E43" s="6">
        <v>1478.8478844169999</v>
      </c>
      <c r="F43" s="6">
        <v>97.673303294245798</v>
      </c>
      <c r="G43" s="6">
        <v>2.32669670575424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76102.382521432999</v>
      </c>
      <c r="E44" s="6">
        <v>1657.7747761109999</v>
      </c>
      <c r="F44" s="6">
        <v>97.868092306233905</v>
      </c>
      <c r="G44" s="6">
        <v>2.1319076937661499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62844.90327553</v>
      </c>
      <c r="E45" s="6">
        <v>631.88794659999996</v>
      </c>
      <c r="F45" s="6">
        <v>99.004537037184505</v>
      </c>
      <c r="G45" s="6">
        <v>0.99546296281546098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108909.53399929999</v>
      </c>
      <c r="E46" s="6">
        <v>4024.1909491800002</v>
      </c>
      <c r="F46" s="6">
        <v>96.436679166461701</v>
      </c>
      <c r="G46" s="6">
        <v>3.56332083353827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91379.568917209996</v>
      </c>
      <c r="E47" s="6">
        <v>3814.6963196199999</v>
      </c>
      <c r="F47" s="6">
        <v>95.9927246561234</v>
      </c>
      <c r="G47" s="6">
        <v>4.0072753438766204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79453.892013889999</v>
      </c>
      <c r="E48" s="6">
        <v>730.00819744</v>
      </c>
      <c r="F48" s="6">
        <v>99.089582577654596</v>
      </c>
      <c r="G48" s="6">
        <v>0.91041742234540202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85914.728677389998</v>
      </c>
      <c r="E49" s="6">
        <v>3583.2991022699998</v>
      </c>
      <c r="F49" s="6">
        <v>95.996225625114405</v>
      </c>
      <c r="G49" s="6">
        <v>4.0037743748855696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117623.64011235999</v>
      </c>
      <c r="E50" s="6">
        <v>3231.1434047900002</v>
      </c>
      <c r="F50" s="6">
        <v>97.326424895435395</v>
      </c>
      <c r="G50" s="6">
        <v>2.6735751045646299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120051.08647254</v>
      </c>
      <c r="E51" s="6">
        <v>3080.0708099200001</v>
      </c>
      <c r="F51" s="6">
        <v>97.4985447405043</v>
      </c>
      <c r="G51" s="6">
        <v>2.50145525949568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61086.753575415998</v>
      </c>
      <c r="E52" s="6">
        <v>2041.043580366</v>
      </c>
      <c r="F52" s="6">
        <v>96.766806902307593</v>
      </c>
      <c r="G52" s="6">
        <v>3.2331930976923999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80799.043213754005</v>
      </c>
      <c r="E53" s="6">
        <v>1069.034620703</v>
      </c>
      <c r="F53" s="6">
        <v>98.6941984605225</v>
      </c>
      <c r="G53" s="6">
        <v>1.30580153947753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60764.474412730997</v>
      </c>
      <c r="E54" s="6">
        <v>1043.3452571769999</v>
      </c>
      <c r="F54" s="6">
        <v>98.3119526578528</v>
      </c>
      <c r="G54" s="6">
        <v>1.68804734214717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47295.568008128001</v>
      </c>
      <c r="E55" s="6">
        <v>630.26430514000003</v>
      </c>
      <c r="F55" s="6">
        <v>98.684917351001303</v>
      </c>
      <c r="G55" s="6">
        <v>1.3150826489987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65116.172273360004</v>
      </c>
      <c r="E56" s="6">
        <v>423.65083025000001</v>
      </c>
      <c r="F56" s="6">
        <v>99.353597842978203</v>
      </c>
      <c r="G56" s="6">
        <v>0.64640215702178905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71552.617153378</v>
      </c>
      <c r="E57" s="6">
        <v>1159.6501304240001</v>
      </c>
      <c r="F57" s="6">
        <v>98.405152013899098</v>
      </c>
      <c r="G57" s="6">
        <v>1.59484798610087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7551.9382308670001</v>
      </c>
      <c r="E58" s="6">
        <v>82.642871059000001</v>
      </c>
      <c r="F58" s="6">
        <v>98.917519246234093</v>
      </c>
      <c r="G58" s="6">
        <v>1.08248075376593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2499.6740922180002</v>
      </c>
      <c r="E59" s="6">
        <v>125.270555715</v>
      </c>
      <c r="F59" s="6">
        <v>95.227687722343305</v>
      </c>
      <c r="G59" s="6">
        <v>4.7723122776567397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85257.948757239996</v>
      </c>
      <c r="E60" s="6">
        <v>2324.3378589499998</v>
      </c>
      <c r="F60" s="6">
        <v>97.346109642996794</v>
      </c>
      <c r="G60" s="6">
        <v>2.6538903570032302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54635.670012429997</v>
      </c>
      <c r="E61" s="6">
        <v>375.34604309000002</v>
      </c>
      <c r="F61" s="6">
        <v>99.317689310244404</v>
      </c>
      <c r="G61" s="6">
        <v>0.68231068975563203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308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309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310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2458590.1880378602</v>
      </c>
      <c r="E17" s="6">
        <v>2985.6087845510001</v>
      </c>
      <c r="F17" s="6">
        <v>99.878711482766207</v>
      </c>
      <c r="G17" s="6">
        <v>0.121288517233759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311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559.55357374899995</v>
      </c>
      <c r="E28" s="6">
        <v>366.757132893</v>
      </c>
      <c r="F28" s="6">
        <v>60.406683171940898</v>
      </c>
      <c r="G28" s="6">
        <v>39.593316828059102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83299.536019909006</v>
      </c>
      <c r="E32" s="6">
        <v>0</v>
      </c>
      <c r="F32" s="6">
        <v>100</v>
      </c>
      <c r="G32" s="6">
        <v>0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79337.090134850005</v>
      </c>
      <c r="E33" s="6">
        <v>0</v>
      </c>
      <c r="F33" s="6">
        <v>100</v>
      </c>
      <c r="G33" s="6">
        <v>0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86766.991487331994</v>
      </c>
      <c r="E35" s="6">
        <v>41.400323120000003</v>
      </c>
      <c r="F35" s="6">
        <v>99.952308386025194</v>
      </c>
      <c r="G35" s="6">
        <v>4.7691613974831501E-2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108781.84429657301</v>
      </c>
      <c r="E36" s="6">
        <v>0</v>
      </c>
      <c r="F36" s="6">
        <v>100</v>
      </c>
      <c r="G36" s="6">
        <v>0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105380.08965504001</v>
      </c>
      <c r="E37" s="6">
        <v>0</v>
      </c>
      <c r="F37" s="6">
        <v>100</v>
      </c>
      <c r="G37" s="6">
        <v>0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51586.086893204003</v>
      </c>
      <c r="E38" s="6">
        <v>18.426641190000002</v>
      </c>
      <c r="F38" s="6">
        <v>99.964292578443306</v>
      </c>
      <c r="G38" s="6">
        <v>3.57074215566799E-2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1749.5640588399999</v>
      </c>
      <c r="E39" s="6">
        <v>51.62681714</v>
      </c>
      <c r="F39" s="6">
        <v>97.133739803566897</v>
      </c>
      <c r="G39" s="6">
        <v>2.8662601964331298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3698.842857353</v>
      </c>
      <c r="E40" s="6">
        <v>455.81671829599998</v>
      </c>
      <c r="F40" s="6">
        <v>89.0287829845891</v>
      </c>
      <c r="G40" s="6">
        <v>10.9712170154109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130421.982942437</v>
      </c>
      <c r="E41" s="6">
        <v>54.387903799999997</v>
      </c>
      <c r="F41" s="6">
        <v>99.958315897777297</v>
      </c>
      <c r="G41" s="6">
        <v>4.1684102222688799E-2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95657.581813519995</v>
      </c>
      <c r="E42" s="6">
        <v>222.85491185999999</v>
      </c>
      <c r="F42" s="6">
        <v>99.767569986671703</v>
      </c>
      <c r="G42" s="6">
        <v>0.23243001332826599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77760.157297544007</v>
      </c>
      <c r="E44" s="6">
        <v>0</v>
      </c>
      <c r="F44" s="6">
        <v>100</v>
      </c>
      <c r="G44" s="6">
        <v>0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95169.026443209994</v>
      </c>
      <c r="E47" s="6">
        <v>25.238793619999999</v>
      </c>
      <c r="F47" s="6">
        <v>99.973487065048303</v>
      </c>
      <c r="G47" s="6">
        <v>2.6512934951711E-2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123131.15728246</v>
      </c>
      <c r="E51" s="6">
        <v>0</v>
      </c>
      <c r="F51" s="6">
        <v>100</v>
      </c>
      <c r="G51" s="6">
        <v>0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81833.455272000996</v>
      </c>
      <c r="E53" s="6">
        <v>34.622562455999997</v>
      </c>
      <c r="F53" s="6">
        <v>99.957709325329503</v>
      </c>
      <c r="G53" s="6">
        <v>4.2290674670546501E-2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65118.75850484</v>
      </c>
      <c r="E56" s="6">
        <v>421.06459876999998</v>
      </c>
      <c r="F56" s="6">
        <v>99.357543888843907</v>
      </c>
      <c r="G56" s="6">
        <v>0.64245611115603896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72342.810881134996</v>
      </c>
      <c r="E57" s="6">
        <v>369.45640266700002</v>
      </c>
      <c r="F57" s="6">
        <v>99.491892611153204</v>
      </c>
      <c r="G57" s="6">
        <v>0.50810738884675599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7148.7048100909997</v>
      </c>
      <c r="E58" s="6">
        <v>485.87629183500002</v>
      </c>
      <c r="F58" s="6">
        <v>93.635848708026302</v>
      </c>
      <c r="G58" s="6">
        <v>6.3641512919736503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2186.8649610289999</v>
      </c>
      <c r="E59" s="6">
        <v>438.07968690400003</v>
      </c>
      <c r="F59" s="6">
        <v>83.310898107929106</v>
      </c>
      <c r="G59" s="6">
        <v>16.689101892070902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312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313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314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2455631.9364800798</v>
      </c>
      <c r="E17" s="6">
        <v>5943.8603423349996</v>
      </c>
      <c r="F17" s="6">
        <v>99.758534336013199</v>
      </c>
      <c r="G17" s="6">
        <v>0.24146566398677499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315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873.85149764699997</v>
      </c>
      <c r="E28" s="6">
        <v>52.459208994999997</v>
      </c>
      <c r="F28" s="6">
        <v>94.336758862998394</v>
      </c>
      <c r="G28" s="6">
        <v>5.6632411370015996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122566.81334974999</v>
      </c>
      <c r="E30" s="6">
        <v>99.487542439999999</v>
      </c>
      <c r="F30" s="6">
        <v>99.918895783343601</v>
      </c>
      <c r="G30" s="6">
        <v>8.1104216656405506E-2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72562.905469756006</v>
      </c>
      <c r="E31" s="6">
        <v>62.109200180000002</v>
      </c>
      <c r="F31" s="6">
        <v>99.914479603946006</v>
      </c>
      <c r="G31" s="6">
        <v>8.5520396053993294E-2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83231.159124169004</v>
      </c>
      <c r="E32" s="6">
        <v>68.376895739999995</v>
      </c>
      <c r="F32" s="6">
        <v>99.917914433852701</v>
      </c>
      <c r="G32" s="6">
        <v>8.2085566147280298E-2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79278.161941359998</v>
      </c>
      <c r="E33" s="6">
        <v>58.928193489999998</v>
      </c>
      <c r="F33" s="6">
        <v>99.925724281808399</v>
      </c>
      <c r="G33" s="6">
        <v>7.4275718191629106E-2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86587.016906261997</v>
      </c>
      <c r="E35" s="6">
        <v>221.37490419</v>
      </c>
      <c r="F35" s="6">
        <v>99.744984442663807</v>
      </c>
      <c r="G35" s="6">
        <v>0.25501555733618098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108737.004974503</v>
      </c>
      <c r="E36" s="6">
        <v>44.839322070000001</v>
      </c>
      <c r="F36" s="6">
        <v>99.958780509413202</v>
      </c>
      <c r="G36" s="6">
        <v>4.1219490586824503E-2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105247.16361485999</v>
      </c>
      <c r="E37" s="6">
        <v>132.92604018</v>
      </c>
      <c r="F37" s="6">
        <v>99.873860384238498</v>
      </c>
      <c r="G37" s="6">
        <v>0.12613961576150801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51586.086893204003</v>
      </c>
      <c r="E38" s="6">
        <v>18.426641190000002</v>
      </c>
      <c r="F38" s="6">
        <v>99.964292578443306</v>
      </c>
      <c r="G38" s="6">
        <v>3.57074215566799E-2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1718.63450053</v>
      </c>
      <c r="E39" s="6">
        <v>82.556375450000004</v>
      </c>
      <c r="F39" s="6">
        <v>95.416567086201695</v>
      </c>
      <c r="G39" s="6">
        <v>4.5834329137983403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4036.654046657</v>
      </c>
      <c r="E40" s="6">
        <v>118.005528992</v>
      </c>
      <c r="F40" s="6">
        <v>97.159682355597894</v>
      </c>
      <c r="G40" s="6">
        <v>2.8403176444020999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129845.07564304701</v>
      </c>
      <c r="E41" s="6">
        <v>631.29520319000005</v>
      </c>
      <c r="F41" s="6">
        <v>99.516161279551596</v>
      </c>
      <c r="G41" s="6">
        <v>0.483838720448444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95595.908938480003</v>
      </c>
      <c r="E42" s="6">
        <v>284.52778690000002</v>
      </c>
      <c r="F42" s="6">
        <v>99.703247297762204</v>
      </c>
      <c r="G42" s="6">
        <v>0.29675270223783201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63521.05168402</v>
      </c>
      <c r="E43" s="6">
        <v>38.925031449999999</v>
      </c>
      <c r="F43" s="6">
        <v>99.938758581325104</v>
      </c>
      <c r="G43" s="6">
        <v>6.1241418674915803E-2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77512.430674550997</v>
      </c>
      <c r="E44" s="6">
        <v>247.72662299300001</v>
      </c>
      <c r="F44" s="6">
        <v>99.681422168366893</v>
      </c>
      <c r="G44" s="6">
        <v>0.318577831633096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63342.836455500001</v>
      </c>
      <c r="E45" s="6">
        <v>133.95476662999999</v>
      </c>
      <c r="F45" s="6">
        <v>99.788970481886494</v>
      </c>
      <c r="G45" s="6">
        <v>0.21102951811354201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95100.256428740002</v>
      </c>
      <c r="E47" s="6">
        <v>94.008808090000002</v>
      </c>
      <c r="F47" s="6">
        <v>99.901245303111395</v>
      </c>
      <c r="G47" s="6">
        <v>9.8754696888640595E-2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89406.757557560006</v>
      </c>
      <c r="E49" s="6">
        <v>91.270222099999998</v>
      </c>
      <c r="F49" s="6">
        <v>99.898019850979594</v>
      </c>
      <c r="G49" s="6">
        <v>0.10198014902038199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120722.15141078</v>
      </c>
      <c r="E50" s="6">
        <v>132.63210637</v>
      </c>
      <c r="F50" s="6">
        <v>99.890254979976703</v>
      </c>
      <c r="G50" s="6">
        <v>0.10974502002328999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123045.25402848001</v>
      </c>
      <c r="E51" s="6">
        <v>85.903253980000002</v>
      </c>
      <c r="F51" s="6">
        <v>99.930234348579305</v>
      </c>
      <c r="G51" s="6">
        <v>6.9765651420736596E-2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81728.407542874993</v>
      </c>
      <c r="E53" s="6">
        <v>139.670291582</v>
      </c>
      <c r="F53" s="6">
        <v>99.829395907078194</v>
      </c>
      <c r="G53" s="6">
        <v>0.170604092921814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61765.338103098002</v>
      </c>
      <c r="E54" s="6">
        <v>42.481566809999997</v>
      </c>
      <c r="F54" s="6">
        <v>99.931268297382303</v>
      </c>
      <c r="G54" s="6">
        <v>6.8731702617691195E-2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47850.931783157997</v>
      </c>
      <c r="E55" s="6">
        <v>74.900530110000005</v>
      </c>
      <c r="F55" s="6">
        <v>99.843715744735704</v>
      </c>
      <c r="G55" s="6">
        <v>0.156284255264283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64700.373903450003</v>
      </c>
      <c r="E56" s="6">
        <v>839.44920016000003</v>
      </c>
      <c r="F56" s="6">
        <v>98.719176890616694</v>
      </c>
      <c r="G56" s="6">
        <v>1.28082310938334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71694.302815881005</v>
      </c>
      <c r="E57" s="6">
        <v>1017.9644679210001</v>
      </c>
      <c r="F57" s="6">
        <v>98.600010003885899</v>
      </c>
      <c r="G57" s="6">
        <v>1.39998999611414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7225.9274094060002</v>
      </c>
      <c r="E58" s="6">
        <v>408.65369251999999</v>
      </c>
      <c r="F58" s="6">
        <v>94.647333140296197</v>
      </c>
      <c r="G58" s="6">
        <v>5.3526668597037697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2385.6527520909999</v>
      </c>
      <c r="E59" s="6">
        <v>239.291895842</v>
      </c>
      <c r="F59" s="6">
        <v>90.883926027528602</v>
      </c>
      <c r="G59" s="6">
        <v>9.1160739724713498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87224.997795629999</v>
      </c>
      <c r="E60" s="6">
        <v>357.28882055999998</v>
      </c>
      <c r="F60" s="6">
        <v>99.592053559727503</v>
      </c>
      <c r="G60" s="6">
        <v>0.40794644027249399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54886.589833309998</v>
      </c>
      <c r="E61" s="6">
        <v>124.42622221000001</v>
      </c>
      <c r="F61" s="6">
        <v>99.773815807938504</v>
      </c>
      <c r="G61" s="6">
        <v>0.22618419206150001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316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317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318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2458662.5390363801</v>
      </c>
      <c r="E17" s="6">
        <v>2913.2577860329998</v>
      </c>
      <c r="F17" s="6">
        <v>99.881650697500604</v>
      </c>
      <c r="G17" s="6">
        <v>0.118349302499385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319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893.902255513</v>
      </c>
      <c r="E28" s="6">
        <v>32.408451128999999</v>
      </c>
      <c r="F28" s="6">
        <v>96.501341191824807</v>
      </c>
      <c r="G28" s="6">
        <v>3.4986588081751702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79646.749062720002</v>
      </c>
      <c r="E29" s="6">
        <v>0</v>
      </c>
      <c r="F29" s="6">
        <v>100</v>
      </c>
      <c r="G29" s="6">
        <v>0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122666.30089219</v>
      </c>
      <c r="E30" s="6">
        <v>0</v>
      </c>
      <c r="F30" s="6">
        <v>100</v>
      </c>
      <c r="G30" s="6">
        <v>0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72625.014669936005</v>
      </c>
      <c r="E31" s="6">
        <v>0</v>
      </c>
      <c r="F31" s="6">
        <v>100</v>
      </c>
      <c r="G31" s="6">
        <v>0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83299.536019909006</v>
      </c>
      <c r="E32" s="6">
        <v>0</v>
      </c>
      <c r="F32" s="6">
        <v>100</v>
      </c>
      <c r="G32" s="6">
        <v>0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79337.090134850005</v>
      </c>
      <c r="E33" s="6">
        <v>0</v>
      </c>
      <c r="F33" s="6">
        <v>100</v>
      </c>
      <c r="G33" s="6">
        <v>0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65711.281404923997</v>
      </c>
      <c r="E34" s="6">
        <v>48.786618089999997</v>
      </c>
      <c r="F34" s="6">
        <v>99.925811180619604</v>
      </c>
      <c r="G34" s="6">
        <v>7.4188819380366505E-2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86808.391810451998</v>
      </c>
      <c r="E35" s="6">
        <v>0</v>
      </c>
      <c r="F35" s="6">
        <v>100</v>
      </c>
      <c r="G35" s="6">
        <v>0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108781.84429657301</v>
      </c>
      <c r="E36" s="6">
        <v>0</v>
      </c>
      <c r="F36" s="6">
        <v>100</v>
      </c>
      <c r="G36" s="6">
        <v>0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105380.08965504001</v>
      </c>
      <c r="E37" s="6">
        <v>0</v>
      </c>
      <c r="F37" s="6">
        <v>100</v>
      </c>
      <c r="G37" s="6">
        <v>0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51604.513534393998</v>
      </c>
      <c r="E38" s="6">
        <v>0</v>
      </c>
      <c r="F38" s="6">
        <v>100</v>
      </c>
      <c r="G38" s="6">
        <v>0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1670.64990831</v>
      </c>
      <c r="E39" s="6">
        <v>130.54096766999999</v>
      </c>
      <c r="F39" s="6">
        <v>92.752518935619506</v>
      </c>
      <c r="G39" s="6">
        <v>7.2474810643805103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3944.3839771849998</v>
      </c>
      <c r="E40" s="6">
        <v>210.27559846400001</v>
      </c>
      <c r="F40" s="6">
        <v>94.938800769707996</v>
      </c>
      <c r="G40" s="6">
        <v>5.0611992302919999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130157.775152177</v>
      </c>
      <c r="E41" s="6">
        <v>318.59569406000003</v>
      </c>
      <c r="F41" s="6">
        <v>99.755821155973507</v>
      </c>
      <c r="G41" s="6">
        <v>0.24417884402644599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95880.436725380001</v>
      </c>
      <c r="E42" s="6">
        <v>0</v>
      </c>
      <c r="F42" s="6">
        <v>100</v>
      </c>
      <c r="G42" s="6">
        <v>0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63559.976715470002</v>
      </c>
      <c r="E43" s="6">
        <v>0</v>
      </c>
      <c r="F43" s="6">
        <v>100</v>
      </c>
      <c r="G43" s="6">
        <v>0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77739.731558824002</v>
      </c>
      <c r="E44" s="6">
        <v>20.425738719999998</v>
      </c>
      <c r="F44" s="6">
        <v>99.973732385028697</v>
      </c>
      <c r="G44" s="6">
        <v>2.6267614971305E-2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63476.791222129999</v>
      </c>
      <c r="E45" s="6">
        <v>0</v>
      </c>
      <c r="F45" s="6">
        <v>100</v>
      </c>
      <c r="G45" s="6">
        <v>0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112933.72494848</v>
      </c>
      <c r="E46" s="6">
        <v>0</v>
      </c>
      <c r="F46" s="6">
        <v>100</v>
      </c>
      <c r="G46" s="6">
        <v>0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95169.026443209994</v>
      </c>
      <c r="E47" s="6">
        <v>25.238793619999999</v>
      </c>
      <c r="F47" s="6">
        <v>99.973487065048303</v>
      </c>
      <c r="G47" s="6">
        <v>2.6512934951711E-2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80183.900211329994</v>
      </c>
      <c r="E48" s="6">
        <v>0</v>
      </c>
      <c r="F48" s="6">
        <v>100</v>
      </c>
      <c r="G48" s="6">
        <v>0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89498.027779659998</v>
      </c>
      <c r="E49" s="6">
        <v>0</v>
      </c>
      <c r="F49" s="6">
        <v>100</v>
      </c>
      <c r="G49" s="6">
        <v>0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120854.78351715</v>
      </c>
      <c r="E50" s="6">
        <v>0</v>
      </c>
      <c r="F50" s="6">
        <v>100</v>
      </c>
      <c r="G50" s="6">
        <v>0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122867.92019403</v>
      </c>
      <c r="E51" s="6">
        <v>263.23708842999997</v>
      </c>
      <c r="F51" s="6">
        <v>99.786214071044498</v>
      </c>
      <c r="G51" s="6">
        <v>0.213785928955528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63127.797155781998</v>
      </c>
      <c r="E52" s="6">
        <v>0</v>
      </c>
      <c r="F52" s="6">
        <v>100</v>
      </c>
      <c r="G52" s="6">
        <v>0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81843.313651887001</v>
      </c>
      <c r="E53" s="6">
        <v>24.764182569999999</v>
      </c>
      <c r="F53" s="6">
        <v>99.969751112735196</v>
      </c>
      <c r="G53" s="6">
        <v>3.0248887264795601E-2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61807.819669908</v>
      </c>
      <c r="E54" s="6">
        <v>0</v>
      </c>
      <c r="F54" s="6">
        <v>100</v>
      </c>
      <c r="G54" s="6">
        <v>0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47925.832313268002</v>
      </c>
      <c r="E55" s="6">
        <v>0</v>
      </c>
      <c r="F55" s="6">
        <v>100</v>
      </c>
      <c r="G55" s="6">
        <v>0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64139.547037789998</v>
      </c>
      <c r="E56" s="6">
        <v>1400.27606582</v>
      </c>
      <c r="F56" s="6">
        <v>97.863472924535699</v>
      </c>
      <c r="G56" s="6">
        <v>2.13652707546425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72309.120610476006</v>
      </c>
      <c r="E57" s="6">
        <v>403.14667332599998</v>
      </c>
      <c r="F57" s="6">
        <v>99.445558929207294</v>
      </c>
      <c r="G57" s="6">
        <v>0.55444107079275196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7600.500329431</v>
      </c>
      <c r="E58" s="6">
        <v>34.080772494999998</v>
      </c>
      <c r="F58" s="6">
        <v>99.553599967830607</v>
      </c>
      <c r="G58" s="6">
        <v>0.44640003216944502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2623.4635062940001</v>
      </c>
      <c r="E59" s="6">
        <v>1.4811416390000001</v>
      </c>
      <c r="F59" s="6">
        <v>99.943574366790301</v>
      </c>
      <c r="G59" s="6">
        <v>5.6425633209687603E-2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87582.286616190002</v>
      </c>
      <c r="E60" s="6">
        <v>0</v>
      </c>
      <c r="F60" s="6">
        <v>100</v>
      </c>
      <c r="G60" s="6">
        <v>0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55011.016055519998</v>
      </c>
      <c r="E61" s="6">
        <v>0</v>
      </c>
      <c r="F61" s="6">
        <v>100</v>
      </c>
      <c r="G61" s="6">
        <v>0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320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321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322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2450513.3299952201</v>
      </c>
      <c r="E17" s="6">
        <v>11062.4668272</v>
      </c>
      <c r="F17" s="6">
        <v>99.550594101490603</v>
      </c>
      <c r="G17" s="6">
        <v>0.44940589850941198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323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926.31070664200001</v>
      </c>
      <c r="E28" s="6">
        <v>0</v>
      </c>
      <c r="F28" s="6">
        <v>100</v>
      </c>
      <c r="G28" s="6">
        <v>0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79553.708198849999</v>
      </c>
      <c r="E29" s="6">
        <v>93.040863869999995</v>
      </c>
      <c r="F29" s="6">
        <v>99.883183099166104</v>
      </c>
      <c r="G29" s="6">
        <v>0.116816900833871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121021.34824856</v>
      </c>
      <c r="E30" s="6">
        <v>1644.95264363</v>
      </c>
      <c r="F30" s="6">
        <v>98.659001998376297</v>
      </c>
      <c r="G30" s="6">
        <v>1.34099800162371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72443.977511315999</v>
      </c>
      <c r="E31" s="6">
        <v>181.03715862000001</v>
      </c>
      <c r="F31" s="6">
        <v>99.750723411977603</v>
      </c>
      <c r="G31" s="6">
        <v>0.249276588022422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83136.407863499</v>
      </c>
      <c r="E32" s="6">
        <v>163.12815641</v>
      </c>
      <c r="F32" s="6">
        <v>99.804166788670898</v>
      </c>
      <c r="G32" s="6">
        <v>0.195833211329066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79221.20241369</v>
      </c>
      <c r="E33" s="6">
        <v>115.88772116</v>
      </c>
      <c r="F33" s="6">
        <v>99.853929957649001</v>
      </c>
      <c r="G33" s="6">
        <v>0.14607004235096699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65760.068023013999</v>
      </c>
      <c r="E34" s="6">
        <v>0</v>
      </c>
      <c r="F34" s="6">
        <v>100</v>
      </c>
      <c r="G34" s="6">
        <v>0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86687.981680782003</v>
      </c>
      <c r="E35" s="6">
        <v>120.41012967</v>
      </c>
      <c r="F35" s="6">
        <v>99.861292062715705</v>
      </c>
      <c r="G35" s="6">
        <v>0.13870793728435599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108473.468675653</v>
      </c>
      <c r="E36" s="6">
        <v>308.37562092000002</v>
      </c>
      <c r="F36" s="6">
        <v>99.716519219807296</v>
      </c>
      <c r="G36" s="6">
        <v>0.28348078019276102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104071.17421162</v>
      </c>
      <c r="E37" s="6">
        <v>1308.91544342</v>
      </c>
      <c r="F37" s="6">
        <v>98.757910106449202</v>
      </c>
      <c r="G37" s="6">
        <v>1.24208989355078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51428.993692964003</v>
      </c>
      <c r="E38" s="6">
        <v>175.51984143000001</v>
      </c>
      <c r="F38" s="6">
        <v>99.659875019821598</v>
      </c>
      <c r="G38" s="6">
        <v>0.34012498017836601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1695.75070422</v>
      </c>
      <c r="E39" s="6">
        <v>105.44017176</v>
      </c>
      <c r="F39" s="6">
        <v>94.146085616682299</v>
      </c>
      <c r="G39" s="6">
        <v>5.8539143833177398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4144.024019257</v>
      </c>
      <c r="E40" s="6">
        <v>10.635556392</v>
      </c>
      <c r="F40" s="6">
        <v>99.744008956730497</v>
      </c>
      <c r="G40" s="6">
        <v>0.25599104326949901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130053.585644857</v>
      </c>
      <c r="E41" s="6">
        <v>422.78520137999999</v>
      </c>
      <c r="F41" s="6">
        <v>99.675967994328801</v>
      </c>
      <c r="G41" s="6">
        <v>0.32403200567115797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95733.787299560005</v>
      </c>
      <c r="E42" s="6">
        <v>146.64942582</v>
      </c>
      <c r="F42" s="6">
        <v>99.847049689354193</v>
      </c>
      <c r="G42" s="6">
        <v>0.15295031064578099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63458.968076420002</v>
      </c>
      <c r="E43" s="6">
        <v>101.00863905</v>
      </c>
      <c r="F43" s="6">
        <v>99.841081378141197</v>
      </c>
      <c r="G43" s="6">
        <v>0.15891862185880101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77256.849818304006</v>
      </c>
      <c r="E44" s="6">
        <v>503.30747924000002</v>
      </c>
      <c r="F44" s="6">
        <v>99.352743748557302</v>
      </c>
      <c r="G44" s="6">
        <v>0.64725625144266097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62391.789707229997</v>
      </c>
      <c r="E45" s="6">
        <v>1085.0015149000001</v>
      </c>
      <c r="F45" s="6">
        <v>98.290711464756995</v>
      </c>
      <c r="G45" s="6">
        <v>1.7092885352430001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112809.33562985</v>
      </c>
      <c r="E46" s="6">
        <v>124.38931863000001</v>
      </c>
      <c r="F46" s="6">
        <v>99.889856357180506</v>
      </c>
      <c r="G46" s="6">
        <v>0.110143642819491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94965.810557360004</v>
      </c>
      <c r="E47" s="6">
        <v>228.45467947</v>
      </c>
      <c r="F47" s="6">
        <v>99.760012140540596</v>
      </c>
      <c r="G47" s="6">
        <v>0.23998785945942899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79985.346957839996</v>
      </c>
      <c r="E48" s="6">
        <v>198.55325349</v>
      </c>
      <c r="F48" s="6">
        <v>99.752377655655707</v>
      </c>
      <c r="G48" s="6">
        <v>0.24762234434431299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89272.893510180002</v>
      </c>
      <c r="E49" s="6">
        <v>225.13426948</v>
      </c>
      <c r="F49" s="6">
        <v>99.748447786990099</v>
      </c>
      <c r="G49" s="6">
        <v>0.251552213009956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120760.08549081</v>
      </c>
      <c r="E50" s="6">
        <v>94.698026339999998</v>
      </c>
      <c r="F50" s="6">
        <v>99.921643129395406</v>
      </c>
      <c r="G50" s="6">
        <v>7.8356870604597798E-2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122827.88395613</v>
      </c>
      <c r="E51" s="6">
        <v>303.27332632999997</v>
      </c>
      <c r="F51" s="6">
        <v>99.753698955631293</v>
      </c>
      <c r="G51" s="6">
        <v>0.24630104436872799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62847.391656781998</v>
      </c>
      <c r="E52" s="6">
        <v>280.40549900000002</v>
      </c>
      <c r="F52" s="6">
        <v>99.555812951451401</v>
      </c>
      <c r="G52" s="6">
        <v>0.44418704854857599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81558.253201062995</v>
      </c>
      <c r="E53" s="6">
        <v>309.82463339399999</v>
      </c>
      <c r="F53" s="6">
        <v>99.621556238292897</v>
      </c>
      <c r="G53" s="6">
        <v>0.37844376170708099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61794.337128248</v>
      </c>
      <c r="E54" s="6">
        <v>13.482541660000001</v>
      </c>
      <c r="F54" s="6">
        <v>99.978186349669002</v>
      </c>
      <c r="G54" s="6">
        <v>2.1813650330985802E-2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47848.446234948002</v>
      </c>
      <c r="E55" s="6">
        <v>77.386078319999996</v>
      </c>
      <c r="F55" s="6">
        <v>99.838529505728403</v>
      </c>
      <c r="G55" s="6">
        <v>0.161470494271575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64582.529289769998</v>
      </c>
      <c r="E56" s="6">
        <v>957.29381383999998</v>
      </c>
      <c r="F56" s="6">
        <v>98.539370769544703</v>
      </c>
      <c r="G56" s="6">
        <v>1.4606292304552599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71925.497411682998</v>
      </c>
      <c r="E57" s="6">
        <v>786.76987211899996</v>
      </c>
      <c r="F57" s="6">
        <v>98.917968175785006</v>
      </c>
      <c r="G57" s="6">
        <v>1.08203182421499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7328.8562529809997</v>
      </c>
      <c r="E58" s="6">
        <v>305.72484894500002</v>
      </c>
      <c r="F58" s="6">
        <v>95.995525558463498</v>
      </c>
      <c r="G58" s="6">
        <v>4.0044744415364697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2623.2835696930001</v>
      </c>
      <c r="E59" s="6">
        <v>1.6610782399999999</v>
      </c>
      <c r="F59" s="6">
        <v>99.936719494587905</v>
      </c>
      <c r="G59" s="6">
        <v>6.3280505412104907E-2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87220.892455559995</v>
      </c>
      <c r="E60" s="6">
        <v>361.39416062999999</v>
      </c>
      <c r="F60" s="6">
        <v>99.5873661506307</v>
      </c>
      <c r="G60" s="6">
        <v>0.41263384936925701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54703.090195880002</v>
      </c>
      <c r="E61" s="6">
        <v>307.92585964</v>
      </c>
      <c r="F61" s="6">
        <v>99.440246914673907</v>
      </c>
      <c r="G61" s="6">
        <v>0.55975308532608303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324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325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326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269</v>
      </c>
      <c r="F16" s="5" t="s">
        <v>168</v>
      </c>
      <c r="G16" s="5" t="s">
        <v>270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2363334.5965648498</v>
      </c>
      <c r="E17" s="6">
        <v>98241.200257563003</v>
      </c>
      <c r="F17" s="6">
        <v>96.009011772687202</v>
      </c>
      <c r="G17" s="6">
        <v>3.9909882273127599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327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269</v>
      </c>
      <c r="F27" s="5" t="s">
        <v>168</v>
      </c>
      <c r="G27" s="5" t="s">
        <v>270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877.822737695</v>
      </c>
      <c r="E28" s="6">
        <v>48.487968946999999</v>
      </c>
      <c r="F28" s="6">
        <v>94.765474629697906</v>
      </c>
      <c r="G28" s="6">
        <v>5.2345253703020802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74683.509158939996</v>
      </c>
      <c r="E29" s="6">
        <v>4963.2399037799996</v>
      </c>
      <c r="F29" s="6">
        <v>93.768433787709796</v>
      </c>
      <c r="G29" s="6">
        <v>6.2315662122901703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120091.68243093</v>
      </c>
      <c r="E30" s="6">
        <v>2574.61846126</v>
      </c>
      <c r="F30" s="6">
        <v>97.901119995847296</v>
      </c>
      <c r="G30" s="6">
        <v>2.09888000415273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69741.316655154995</v>
      </c>
      <c r="E31" s="6">
        <v>2883.698014781</v>
      </c>
      <c r="F31" s="6">
        <v>96.029332279123494</v>
      </c>
      <c r="G31" s="6">
        <v>3.97066772087654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82336.471867629007</v>
      </c>
      <c r="E32" s="6">
        <v>963.06415228000003</v>
      </c>
      <c r="F32" s="6">
        <v>98.8438541217687</v>
      </c>
      <c r="G32" s="6">
        <v>1.1561458782313301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74777.212049449998</v>
      </c>
      <c r="E33" s="6">
        <v>4559.8780853999997</v>
      </c>
      <c r="F33" s="6">
        <v>94.252526683737003</v>
      </c>
      <c r="G33" s="6">
        <v>5.7474733162629601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62465.016870464002</v>
      </c>
      <c r="E34" s="6">
        <v>3295.0511525500001</v>
      </c>
      <c r="F34" s="6">
        <v>94.989282627571399</v>
      </c>
      <c r="G34" s="6">
        <v>5.0107173724285596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82944.589682762002</v>
      </c>
      <c r="E35" s="6">
        <v>3863.8021276899999</v>
      </c>
      <c r="F35" s="6">
        <v>95.549045377863095</v>
      </c>
      <c r="G35" s="6">
        <v>4.4509546221368703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103742.956248895</v>
      </c>
      <c r="E36" s="6">
        <v>5038.8880476779996</v>
      </c>
      <c r="F36" s="6">
        <v>95.367896104114195</v>
      </c>
      <c r="G36" s="6">
        <v>4.6321038958858196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102999.83564693001</v>
      </c>
      <c r="E37" s="6">
        <v>2380.2540081100001</v>
      </c>
      <c r="F37" s="6">
        <v>97.741267808841599</v>
      </c>
      <c r="G37" s="6">
        <v>2.2587321911584302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48595.396719896002</v>
      </c>
      <c r="E38" s="6">
        <v>3009.1168144980002</v>
      </c>
      <c r="F38" s="6">
        <v>94.168888323126097</v>
      </c>
      <c r="G38" s="6">
        <v>5.83111167687386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1774.5357883500001</v>
      </c>
      <c r="E39" s="6">
        <v>26.655087630000001</v>
      </c>
      <c r="F39" s="6">
        <v>98.520140869828793</v>
      </c>
      <c r="G39" s="6">
        <v>1.4798591301711601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3902.8455892820002</v>
      </c>
      <c r="E40" s="6">
        <v>251.81398636700001</v>
      </c>
      <c r="F40" s="6">
        <v>93.938998327494403</v>
      </c>
      <c r="G40" s="6">
        <v>6.0610016725055997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121899.120160067</v>
      </c>
      <c r="E41" s="6">
        <v>8577.2506861700003</v>
      </c>
      <c r="F41" s="6">
        <v>93.426203817181502</v>
      </c>
      <c r="G41" s="6">
        <v>6.5737961828184703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87936.323082050003</v>
      </c>
      <c r="E42" s="6">
        <v>7944.1136433299998</v>
      </c>
      <c r="F42" s="6">
        <v>91.714562516977793</v>
      </c>
      <c r="G42" s="6">
        <v>8.2854374830221804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60939.652511503002</v>
      </c>
      <c r="E43" s="6">
        <v>2620.3242039669999</v>
      </c>
      <c r="F43" s="6">
        <v>95.877399049881603</v>
      </c>
      <c r="G43" s="6">
        <v>4.1226009501184002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73937.771135881994</v>
      </c>
      <c r="E44" s="6">
        <v>3822.3861616620002</v>
      </c>
      <c r="F44" s="6">
        <v>95.084389879722195</v>
      </c>
      <c r="G44" s="6">
        <v>4.9156101202777904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62697.796170499998</v>
      </c>
      <c r="E45" s="6">
        <v>778.99505163000003</v>
      </c>
      <c r="F45" s="6">
        <v>98.772787602158402</v>
      </c>
      <c r="G45" s="6">
        <v>1.2272123978415901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111991.41659725</v>
      </c>
      <c r="E46" s="6">
        <v>942.30835122999997</v>
      </c>
      <c r="F46" s="6">
        <v>99.165609430079598</v>
      </c>
      <c r="G46" s="6">
        <v>0.83439056992043603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92069.636476729997</v>
      </c>
      <c r="E47" s="6">
        <v>3124.6287600999999</v>
      </c>
      <c r="F47" s="6">
        <v>96.717629205576202</v>
      </c>
      <c r="G47" s="6">
        <v>3.2823707944237599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79488.4661777</v>
      </c>
      <c r="E48" s="6">
        <v>695.43403363000004</v>
      </c>
      <c r="F48" s="6">
        <v>99.132701163454101</v>
      </c>
      <c r="G48" s="6">
        <v>0.867298836545912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84431.429839799996</v>
      </c>
      <c r="E49" s="6">
        <v>5066.5979398600002</v>
      </c>
      <c r="F49" s="6">
        <v>94.338871966727893</v>
      </c>
      <c r="G49" s="6">
        <v>5.6611280332721199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116443.46323095</v>
      </c>
      <c r="E50" s="6">
        <v>4411.3202861999998</v>
      </c>
      <c r="F50" s="6">
        <v>96.349900138148797</v>
      </c>
      <c r="G50" s="6">
        <v>3.65009986185115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114819.48059324</v>
      </c>
      <c r="E51" s="6">
        <v>8311.6766892199994</v>
      </c>
      <c r="F51" s="6">
        <v>93.249737213016502</v>
      </c>
      <c r="G51" s="6">
        <v>6.7502627869834804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62709.759218587002</v>
      </c>
      <c r="E52" s="6">
        <v>418.03793719499998</v>
      </c>
      <c r="F52" s="6">
        <v>99.337791027044105</v>
      </c>
      <c r="G52" s="6">
        <v>0.66220897295591896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80235.276252455005</v>
      </c>
      <c r="E53" s="6">
        <v>1632.801582002</v>
      </c>
      <c r="F53" s="6">
        <v>98.005569905643</v>
      </c>
      <c r="G53" s="6">
        <v>1.9944300943569699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61156.083034235002</v>
      </c>
      <c r="E54" s="6">
        <v>651.73663567300002</v>
      </c>
      <c r="F54" s="6">
        <v>98.945543397010795</v>
      </c>
      <c r="G54" s="6">
        <v>1.0544566029892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46456.945814942999</v>
      </c>
      <c r="E55" s="6">
        <v>1468.886498325</v>
      </c>
      <c r="F55" s="6">
        <v>96.935084009133902</v>
      </c>
      <c r="G55" s="6">
        <v>3.0649159908660502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59307.290247980003</v>
      </c>
      <c r="E56" s="6">
        <v>6232.5328556300001</v>
      </c>
      <c r="F56" s="6">
        <v>90.490464330706004</v>
      </c>
      <c r="G56" s="6">
        <v>9.5095356692940296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68685.174658304997</v>
      </c>
      <c r="E57" s="6">
        <v>4027.092625497</v>
      </c>
      <c r="F57" s="6">
        <v>94.461604931422499</v>
      </c>
      <c r="G57" s="6">
        <v>5.5383950685775298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7147.3319743909997</v>
      </c>
      <c r="E58" s="6">
        <v>487.24912753500001</v>
      </c>
      <c r="F58" s="6">
        <v>93.617866900227398</v>
      </c>
      <c r="G58" s="6">
        <v>6.3821330997725596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2597.6748349969998</v>
      </c>
      <c r="E59" s="6">
        <v>27.269812936000001</v>
      </c>
      <c r="F59" s="6">
        <v>98.961128077215903</v>
      </c>
      <c r="G59" s="6">
        <v>1.0388719227840999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86524.948757940001</v>
      </c>
      <c r="E60" s="6">
        <v>1057.33785825</v>
      </c>
      <c r="F60" s="6">
        <v>98.792749197239502</v>
      </c>
      <c r="G60" s="6">
        <v>1.20725080276055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52926.364348969997</v>
      </c>
      <c r="E61" s="6">
        <v>2084.6517065500002</v>
      </c>
      <c r="F61" s="6">
        <v>96.210483179503399</v>
      </c>
      <c r="G61" s="6">
        <v>3.7895168204965701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328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329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330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331</v>
      </c>
      <c r="E16" s="5" t="s">
        <v>332</v>
      </c>
      <c r="F16" s="5" t="s">
        <v>333</v>
      </c>
      <c r="G16" s="5" t="s">
        <v>334</v>
      </c>
      <c r="H16" s="5" t="s">
        <v>335</v>
      </c>
      <c r="I16" s="5" t="s">
        <v>336</v>
      </c>
      <c r="J16" s="5" t="s">
        <v>337</v>
      </c>
      <c r="K16" s="5" t="s">
        <v>338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414645.75419426599</v>
      </c>
      <c r="E17" s="6">
        <v>583703.49608353304</v>
      </c>
      <c r="F17" s="6">
        <v>617165.930500341</v>
      </c>
      <c r="G17" s="6">
        <v>846060.61604427604</v>
      </c>
      <c r="H17" s="6">
        <v>16.844728272414802</v>
      </c>
      <c r="I17" s="6">
        <v>23.712594868580499</v>
      </c>
      <c r="J17" s="6">
        <v>25.0719856482593</v>
      </c>
      <c r="K17" s="6">
        <v>34.370691210745299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339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331</v>
      </c>
      <c r="E27" s="5" t="s">
        <v>332</v>
      </c>
      <c r="F27" s="5" t="s">
        <v>333</v>
      </c>
      <c r="G27" s="5" t="s">
        <v>334</v>
      </c>
      <c r="H27" s="5" t="s">
        <v>335</v>
      </c>
      <c r="I27" s="5" t="s">
        <v>336</v>
      </c>
      <c r="J27" s="5" t="s">
        <v>337</v>
      </c>
      <c r="K27" s="5" t="s">
        <v>338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124.755629167</v>
      </c>
      <c r="E28" s="6">
        <v>167.33014220699999</v>
      </c>
      <c r="F28" s="6">
        <v>236.03318803100001</v>
      </c>
      <c r="G28" s="6">
        <v>398.19174723700002</v>
      </c>
      <c r="H28" s="6">
        <v>13.468011140587601</v>
      </c>
      <c r="I28" s="6">
        <v>18.0641485634549</v>
      </c>
      <c r="J28" s="6">
        <v>25.480995344062499</v>
      </c>
      <c r="K28" s="6">
        <v>42.986844951895101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8018.7300223399998</v>
      </c>
      <c r="E29" s="6">
        <v>14953.74408124</v>
      </c>
      <c r="F29" s="6">
        <v>20885.419014160001</v>
      </c>
      <c r="G29" s="6">
        <v>35788.855944980001</v>
      </c>
      <c r="H29" s="6">
        <v>10.0678685780702</v>
      </c>
      <c r="I29" s="6">
        <v>18.775084052036199</v>
      </c>
      <c r="J29" s="6">
        <v>26.2225630800238</v>
      </c>
      <c r="K29" s="6">
        <v>44.9344842898699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14021.890655130001</v>
      </c>
      <c r="E30" s="6">
        <v>27920.21156525</v>
      </c>
      <c r="F30" s="6">
        <v>33315.799511149999</v>
      </c>
      <c r="G30" s="6">
        <v>47408.399160660003</v>
      </c>
      <c r="H30" s="6">
        <v>11.430923206409901</v>
      </c>
      <c r="I30" s="6">
        <v>22.7611099072668</v>
      </c>
      <c r="J30" s="6">
        <v>27.159700153044401</v>
      </c>
      <c r="K30" s="6">
        <v>38.648266733278803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9405.5114104200002</v>
      </c>
      <c r="E31" s="6">
        <v>16696.397148557</v>
      </c>
      <c r="F31" s="6">
        <v>19735.939293001</v>
      </c>
      <c r="G31" s="6">
        <v>26787.166817958001</v>
      </c>
      <c r="H31" s="6">
        <v>12.9507876220967</v>
      </c>
      <c r="I31" s="6">
        <v>22.989870947962299</v>
      </c>
      <c r="J31" s="6">
        <v>27.175126067369899</v>
      </c>
      <c r="K31" s="6">
        <v>36.884215362570998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8648.9639066</v>
      </c>
      <c r="E32" s="6">
        <v>21003.422275417</v>
      </c>
      <c r="F32" s="6">
        <v>24025.149840705999</v>
      </c>
      <c r="G32" s="6">
        <v>29621.999997186002</v>
      </c>
      <c r="H32" s="6">
        <v>10.3829676848774</v>
      </c>
      <c r="I32" s="6">
        <v>25.214332851022199</v>
      </c>
      <c r="J32" s="6">
        <v>28.841877144386299</v>
      </c>
      <c r="K32" s="6">
        <v>35.560822319713999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7961.5256231000003</v>
      </c>
      <c r="E33" s="6">
        <v>16864.613987519999</v>
      </c>
      <c r="F33" s="6">
        <v>22966.061200380002</v>
      </c>
      <c r="G33" s="6">
        <v>31544.889323849999</v>
      </c>
      <c r="H33" s="6">
        <v>10.0350612929813</v>
      </c>
      <c r="I33" s="6">
        <v>21.256910177642101</v>
      </c>
      <c r="J33" s="6">
        <v>28.947445843229701</v>
      </c>
      <c r="K33" s="6">
        <v>39.760582686147004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4240.1751468399998</v>
      </c>
      <c r="E34" s="6">
        <v>11644.737295905001</v>
      </c>
      <c r="F34" s="6">
        <v>20170.361432463</v>
      </c>
      <c r="G34" s="6">
        <v>29664.794147805998</v>
      </c>
      <c r="H34" s="6">
        <v>6.4479482371521701</v>
      </c>
      <c r="I34" s="6">
        <v>17.707915526835698</v>
      </c>
      <c r="J34" s="6">
        <v>30.733486202280101</v>
      </c>
      <c r="K34" s="6">
        <v>45.110650033732099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9596.0672044200001</v>
      </c>
      <c r="E35" s="6">
        <v>17551.323775215002</v>
      </c>
      <c r="F35" s="6">
        <v>21689.318674545</v>
      </c>
      <c r="G35" s="6">
        <v>37971.682156272</v>
      </c>
      <c r="H35" s="6">
        <v>11.0543082348228</v>
      </c>
      <c r="I35" s="6">
        <v>20.2184643778895</v>
      </c>
      <c r="J35" s="6">
        <v>24.985278752662602</v>
      </c>
      <c r="K35" s="6">
        <v>43.741948634625103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11006.60194939</v>
      </c>
      <c r="E36" s="6">
        <v>25196.381091689</v>
      </c>
      <c r="F36" s="6">
        <v>30806.543952397002</v>
      </c>
      <c r="G36" s="6">
        <v>41772.317303096999</v>
      </c>
      <c r="H36" s="6">
        <v>10.118050507934599</v>
      </c>
      <c r="I36" s="6">
        <v>23.162303649675099</v>
      </c>
      <c r="J36" s="6">
        <v>28.319563941579101</v>
      </c>
      <c r="K36" s="6">
        <v>38.400081900811202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13267.87952547</v>
      </c>
      <c r="E37" s="6">
        <v>27228.295099142</v>
      </c>
      <c r="F37" s="6">
        <v>28549.809930457999</v>
      </c>
      <c r="G37" s="6">
        <v>36334.105099970002</v>
      </c>
      <c r="H37" s="6">
        <v>12.590499371278</v>
      </c>
      <c r="I37" s="6">
        <v>25.838177959682302</v>
      </c>
      <c r="J37" s="6">
        <v>27.092223990238899</v>
      </c>
      <c r="K37" s="6">
        <v>34.479098678800803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9311.0294409800008</v>
      </c>
      <c r="E38" s="6">
        <v>12769.227371317</v>
      </c>
      <c r="F38" s="6">
        <v>12114.212679279</v>
      </c>
      <c r="G38" s="6">
        <v>17410.044042818001</v>
      </c>
      <c r="H38" s="6">
        <v>18.043052444965401</v>
      </c>
      <c r="I38" s="6">
        <v>24.7444002408944</v>
      </c>
      <c r="J38" s="6">
        <v>23.475102950452101</v>
      </c>
      <c r="K38" s="6">
        <v>33.737444363687999</v>
      </c>
    </row>
    <row r="39" spans="1:11" x14ac:dyDescent="0.25">
      <c r="A39" s="6" t="s">
        <v>42</v>
      </c>
      <c r="B39" s="6" t="s">
        <v>43</v>
      </c>
      <c r="C39" s="6" t="s">
        <v>13</v>
      </c>
      <c r="D39" s="6">
        <v>153.21485756000001</v>
      </c>
      <c r="E39" s="6">
        <v>380.14142588999999</v>
      </c>
      <c r="F39" s="6">
        <v>516.48158885999999</v>
      </c>
      <c r="G39" s="6">
        <v>751.35300367000002</v>
      </c>
      <c r="H39" s="6">
        <v>8.5063087762221894</v>
      </c>
      <c r="I39" s="6">
        <v>21.1050050807731</v>
      </c>
      <c r="J39" s="6">
        <v>28.674450650822401</v>
      </c>
      <c r="K39" s="6">
        <v>41.714235492182397</v>
      </c>
    </row>
    <row r="40" spans="1:11" x14ac:dyDescent="0.25">
      <c r="A40" s="6" t="s">
        <v>42</v>
      </c>
      <c r="B40" s="6" t="s">
        <v>44</v>
      </c>
      <c r="C40" s="6" t="s">
        <v>13</v>
      </c>
      <c r="D40" s="6">
        <v>389.46701254200002</v>
      </c>
      <c r="E40" s="6">
        <v>604.20152206499995</v>
      </c>
      <c r="F40" s="6">
        <v>758.19316009399995</v>
      </c>
      <c r="G40" s="6">
        <v>2402.7978809480001</v>
      </c>
      <c r="H40" s="6">
        <v>9.3742220138737</v>
      </c>
      <c r="I40" s="6">
        <v>14.542744382868401</v>
      </c>
      <c r="J40" s="6">
        <v>18.2492246666338</v>
      </c>
      <c r="K40" s="6">
        <v>57.833808936624102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15775.98212466</v>
      </c>
      <c r="E41" s="6">
        <v>29367.066276910002</v>
      </c>
      <c r="F41" s="6">
        <v>34926.559274409999</v>
      </c>
      <c r="G41" s="6">
        <v>50406.763170257</v>
      </c>
      <c r="H41" s="6">
        <v>12.091064475767499</v>
      </c>
      <c r="I41" s="6">
        <v>22.507574426267801</v>
      </c>
      <c r="J41" s="6">
        <v>26.7684938260354</v>
      </c>
      <c r="K41" s="6">
        <v>38.6328672719293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12114.954016861</v>
      </c>
      <c r="E42" s="6">
        <v>20722.581023467999</v>
      </c>
      <c r="F42" s="6">
        <v>24273.585764110001</v>
      </c>
      <c r="G42" s="6">
        <v>38769.315920941001</v>
      </c>
      <c r="H42" s="6">
        <v>12.635480636743999</v>
      </c>
      <c r="I42" s="6">
        <v>21.612939752059599</v>
      </c>
      <c r="J42" s="6">
        <v>25.316515645036301</v>
      </c>
      <c r="K42" s="6">
        <v>40.435063966160001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7473.8318517130001</v>
      </c>
      <c r="E43" s="6">
        <v>14657.223516565</v>
      </c>
      <c r="F43" s="6">
        <v>16952.947708184001</v>
      </c>
      <c r="G43" s="6">
        <v>24475.973639008</v>
      </c>
      <c r="H43" s="6">
        <v>11.7587076615368</v>
      </c>
      <c r="I43" s="6">
        <v>23.060460802525</v>
      </c>
      <c r="J43" s="6">
        <v>26.6723629935783</v>
      </c>
      <c r="K43" s="6">
        <v>38.5084685423598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24374.245822885001</v>
      </c>
      <c r="E44" s="6">
        <v>18671.285565049999</v>
      </c>
      <c r="F44" s="6">
        <v>15716.703817138001</v>
      </c>
      <c r="G44" s="6">
        <v>18997.922092470999</v>
      </c>
      <c r="H44" s="6">
        <v>31.345417331935899</v>
      </c>
      <c r="I44" s="6">
        <v>24.011378338145001</v>
      </c>
      <c r="J44" s="6">
        <v>20.211769578859101</v>
      </c>
      <c r="K44" s="6">
        <v>24.4314347510599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27848.256721400001</v>
      </c>
      <c r="E45" s="6">
        <v>18208.633498089999</v>
      </c>
      <c r="F45" s="6">
        <v>9810.7542492899993</v>
      </c>
      <c r="G45" s="6">
        <v>7609.1467533499999</v>
      </c>
      <c r="H45" s="6">
        <v>43.871557123844099</v>
      </c>
      <c r="I45" s="6">
        <v>28.685497718955101</v>
      </c>
      <c r="J45" s="6">
        <v>15.4556556190094</v>
      </c>
      <c r="K45" s="6">
        <v>11.9872895381914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38921.608464270001</v>
      </c>
      <c r="E46" s="6">
        <v>35046.860593390003</v>
      </c>
      <c r="F46" s="6">
        <v>18777.902224829999</v>
      </c>
      <c r="G46" s="6">
        <v>20187.353665989998</v>
      </c>
      <c r="H46" s="6">
        <v>34.464114667275801</v>
      </c>
      <c r="I46" s="6">
        <v>31.033121956597299</v>
      </c>
      <c r="J46" s="6">
        <v>16.627364618847398</v>
      </c>
      <c r="K46" s="6">
        <v>17.875398757279498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16115.19916068</v>
      </c>
      <c r="E47" s="6">
        <v>26078.606388600001</v>
      </c>
      <c r="F47" s="6">
        <v>23993.89093161</v>
      </c>
      <c r="G47" s="6">
        <v>29006.568755939999</v>
      </c>
      <c r="H47" s="6">
        <v>16.928749983612601</v>
      </c>
      <c r="I47" s="6">
        <v>27.395144364757801</v>
      </c>
      <c r="J47" s="6">
        <v>25.2051852828703</v>
      </c>
      <c r="K47" s="6">
        <v>30.470920368759302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25457.938262439999</v>
      </c>
      <c r="E48" s="6">
        <v>21978.014260700002</v>
      </c>
      <c r="F48" s="6">
        <v>16425.474023809998</v>
      </c>
      <c r="G48" s="6">
        <v>16322.473664380001</v>
      </c>
      <c r="H48" s="6">
        <v>31.749438721917901</v>
      </c>
      <c r="I48" s="6">
        <v>27.409510142030399</v>
      </c>
      <c r="J48" s="6">
        <v>20.484753149347402</v>
      </c>
      <c r="K48" s="6">
        <v>20.356297986704401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16693.894022190001</v>
      </c>
      <c r="E49" s="6">
        <v>20110.245339230001</v>
      </c>
      <c r="F49" s="6">
        <v>21011.837978259999</v>
      </c>
      <c r="G49" s="6">
        <v>31682.050439980001</v>
      </c>
      <c r="H49" s="6">
        <v>18.652806588419601</v>
      </c>
      <c r="I49" s="6">
        <v>22.470043014512601</v>
      </c>
      <c r="J49" s="6">
        <v>23.477431290430399</v>
      </c>
      <c r="K49" s="6">
        <v>35.399719106637498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18841.669300860001</v>
      </c>
      <c r="E50" s="6">
        <v>26357.309524010001</v>
      </c>
      <c r="F50" s="6">
        <v>30937.499865599999</v>
      </c>
      <c r="G50" s="6">
        <v>44718.304826680003</v>
      </c>
      <c r="H50" s="6">
        <v>15.5903380507783</v>
      </c>
      <c r="I50" s="6">
        <v>21.809074293091399</v>
      </c>
      <c r="J50" s="6">
        <v>25.598903878893498</v>
      </c>
      <c r="K50" s="6">
        <v>37.001683777236799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15963.989257679999</v>
      </c>
      <c r="E51" s="6">
        <v>25056.62575254</v>
      </c>
      <c r="F51" s="6">
        <v>34052.20163245</v>
      </c>
      <c r="G51" s="6">
        <v>48058.340639790003</v>
      </c>
      <c r="H51" s="6">
        <v>12.965028194333399</v>
      </c>
      <c r="I51" s="6">
        <v>20.349541339127299</v>
      </c>
      <c r="J51" s="6">
        <v>27.655227469628201</v>
      </c>
      <c r="K51" s="6">
        <v>39.0302029969111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12328.079219161</v>
      </c>
      <c r="E52" s="6">
        <v>18604.388995682999</v>
      </c>
      <c r="F52" s="6">
        <v>16662.463556622999</v>
      </c>
      <c r="G52" s="6">
        <v>15532.865384315</v>
      </c>
      <c r="H52" s="6">
        <v>19.528765099689299</v>
      </c>
      <c r="I52" s="6">
        <v>29.4709934987475</v>
      </c>
      <c r="J52" s="6">
        <v>26.3948122813546</v>
      </c>
      <c r="K52" s="6">
        <v>24.605429120208601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14922.779021898001</v>
      </c>
      <c r="E53" s="6">
        <v>19592.206759370001</v>
      </c>
      <c r="F53" s="6">
        <v>20085.509110625</v>
      </c>
      <c r="G53" s="6">
        <v>27267.582942564</v>
      </c>
      <c r="H53" s="6">
        <v>18.2278360707001</v>
      </c>
      <c r="I53" s="6">
        <v>23.9314361319034</v>
      </c>
      <c r="J53" s="6">
        <v>24.533993764015499</v>
      </c>
      <c r="K53" s="6">
        <v>33.306734033381098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20017.613942024</v>
      </c>
      <c r="E54" s="6">
        <v>18283.897023833</v>
      </c>
      <c r="F54" s="6">
        <v>12379.714501623001</v>
      </c>
      <c r="G54" s="6">
        <v>11126.594202427999</v>
      </c>
      <c r="H54" s="6">
        <v>32.386863100705497</v>
      </c>
      <c r="I54" s="6">
        <v>29.581850842628501</v>
      </c>
      <c r="J54" s="6">
        <v>20.029366134800298</v>
      </c>
      <c r="K54" s="6">
        <v>18.001919921865699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9884.6665225159995</v>
      </c>
      <c r="E55" s="6">
        <v>12940.372391027</v>
      </c>
      <c r="F55" s="6">
        <v>11334.480633196999</v>
      </c>
      <c r="G55" s="6">
        <v>13766.312766528001</v>
      </c>
      <c r="H55" s="6">
        <v>20.6249240658038</v>
      </c>
      <c r="I55" s="6">
        <v>27.000829753862298</v>
      </c>
      <c r="J55" s="6">
        <v>23.650044425121301</v>
      </c>
      <c r="K55" s="6">
        <v>28.7242017552127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8913.01788605</v>
      </c>
      <c r="E56" s="6">
        <v>13869.02620715</v>
      </c>
      <c r="F56" s="6">
        <v>16158.92931555</v>
      </c>
      <c r="G56" s="6">
        <v>26598.84969486</v>
      </c>
      <c r="H56" s="6">
        <v>13.5993926501139</v>
      </c>
      <c r="I56" s="6">
        <v>21.1612200802325</v>
      </c>
      <c r="J56" s="6">
        <v>24.655131110141699</v>
      </c>
      <c r="K56" s="6">
        <v>40.584256159511803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7179.0934090840001</v>
      </c>
      <c r="E57" s="6">
        <v>13792.18424398</v>
      </c>
      <c r="F57" s="6">
        <v>18002.128809473001</v>
      </c>
      <c r="G57" s="6">
        <v>33738.860821265</v>
      </c>
      <c r="H57" s="6">
        <v>9.8732905426582303</v>
      </c>
      <c r="I57" s="6">
        <v>18.968166939627899</v>
      </c>
      <c r="J57" s="6">
        <v>24.758035310890801</v>
      </c>
      <c r="K57" s="6">
        <v>46.4005072068231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1137.926884987</v>
      </c>
      <c r="E58" s="6">
        <v>1672.190654577</v>
      </c>
      <c r="F58" s="6">
        <v>1762.4713792739999</v>
      </c>
      <c r="G58" s="6">
        <v>3061.9921830879998</v>
      </c>
      <c r="H58" s="6">
        <v>14.904902702519299</v>
      </c>
      <c r="I58" s="6">
        <v>21.902847481116599</v>
      </c>
      <c r="J58" s="6">
        <v>23.0853710995273</v>
      </c>
      <c r="K58" s="6">
        <v>40.106878716836803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291.84534292799998</v>
      </c>
      <c r="E59" s="6">
        <v>615.07728377599994</v>
      </c>
      <c r="F59" s="6">
        <v>586.47977262999996</v>
      </c>
      <c r="G59" s="6">
        <v>1131.542248599</v>
      </c>
      <c r="H59" s="6">
        <v>11.1181522687654</v>
      </c>
      <c r="I59" s="6">
        <v>23.432009671531201</v>
      </c>
      <c r="J59" s="6">
        <v>22.3425577027622</v>
      </c>
      <c r="K59" s="6">
        <v>43.107280356941096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14896.74264454</v>
      </c>
      <c r="E60" s="6">
        <v>22607.957067430001</v>
      </c>
      <c r="F60" s="6">
        <v>23364.442489019999</v>
      </c>
      <c r="G60" s="6">
        <v>26713.1444152</v>
      </c>
      <c r="H60" s="6">
        <v>17.008853296810699</v>
      </c>
      <c r="I60" s="6">
        <v>25.813389831330099</v>
      </c>
      <c r="J60" s="6">
        <v>26.677132319471699</v>
      </c>
      <c r="K60" s="6">
        <v>30.500624552387499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9346.6079314800008</v>
      </c>
      <c r="E61" s="6">
        <v>12491.71693674</v>
      </c>
      <c r="F61" s="6">
        <v>14140.62999711</v>
      </c>
      <c r="G61" s="6">
        <v>19032.061190190001</v>
      </c>
      <c r="H61" s="6">
        <v>16.990429556957999</v>
      </c>
      <c r="I61" s="6">
        <v>22.7076644505761</v>
      </c>
      <c r="J61" s="6">
        <v>25.705087837022599</v>
      </c>
      <c r="K61" s="6">
        <v>34.596818155443401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340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341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342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343</v>
      </c>
      <c r="E16" s="5" t="s">
        <v>344</v>
      </c>
      <c r="F16" s="5" t="s">
        <v>345</v>
      </c>
      <c r="G16" s="5" t="s">
        <v>346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7049676.1651541302</v>
      </c>
      <c r="E17" s="6">
        <v>287866.83484065201</v>
      </c>
      <c r="F17" s="6">
        <v>96.076795259109801</v>
      </c>
      <c r="G17" s="6">
        <v>3.9232047408902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347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343</v>
      </c>
      <c r="E27" s="5" t="s">
        <v>344</v>
      </c>
      <c r="F27" s="5" t="s">
        <v>345</v>
      </c>
      <c r="G27" s="5" t="s">
        <v>346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2806.345777643</v>
      </c>
      <c r="E28" s="6">
        <v>329.654222296</v>
      </c>
      <c r="F28" s="6">
        <v>89.488066890866904</v>
      </c>
      <c r="G28" s="6">
        <v>10.511933109133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259791.71018925999</v>
      </c>
      <c r="E29" s="6">
        <v>5976.2898097500001</v>
      </c>
      <c r="F29" s="6">
        <v>97.751313246977702</v>
      </c>
      <c r="G29" s="6">
        <v>2.2486867530222798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370715.98017559998</v>
      </c>
      <c r="E30" s="6">
        <v>13027.749958410001</v>
      </c>
      <c r="F30" s="6">
        <v>96.605091123218997</v>
      </c>
      <c r="G30" s="6">
        <v>3.3949088767809901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215557.01949264001</v>
      </c>
      <c r="E31" s="6">
        <v>10369.451229122</v>
      </c>
      <c r="F31" s="6">
        <v>95.410253966259503</v>
      </c>
      <c r="G31" s="6">
        <v>4.5897460337405196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245723.10176240999</v>
      </c>
      <c r="E32" s="6">
        <v>10975.374004036001</v>
      </c>
      <c r="F32" s="6">
        <v>95.724410138678905</v>
      </c>
      <c r="G32" s="6">
        <v>4.2755898613211096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252909.83903208</v>
      </c>
      <c r="E33" s="6">
        <v>6235.07109872</v>
      </c>
      <c r="F33" s="6">
        <v>97.593982804611898</v>
      </c>
      <c r="G33" s="6">
        <v>2.40601719538807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214214.85048937201</v>
      </c>
      <c r="E34" s="6">
        <v>11955.833466489001</v>
      </c>
      <c r="F34" s="6">
        <v>94.713800543300195</v>
      </c>
      <c r="G34" s="6">
        <v>5.2861994566998201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274531.58856983</v>
      </c>
      <c r="E35" s="6">
        <v>9748.3550059080007</v>
      </c>
      <c r="F35" s="6">
        <v>96.570860791904295</v>
      </c>
      <c r="G35" s="6">
        <v>3.4291392080957102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336127.951897324</v>
      </c>
      <c r="E36" s="6">
        <v>11375.349613177999</v>
      </c>
      <c r="F36" s="6">
        <v>96.726549197163806</v>
      </c>
      <c r="G36" s="6">
        <v>3.2734508028362499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308785.59721926</v>
      </c>
      <c r="E37" s="6">
        <v>12514.109459775</v>
      </c>
      <c r="F37" s="6">
        <v>96.105160011155505</v>
      </c>
      <c r="G37" s="6">
        <v>3.8948399888444598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147080.52992949699</v>
      </c>
      <c r="E38" s="6">
        <v>5465.6484434599997</v>
      </c>
      <c r="F38" s="6">
        <v>96.417053182350401</v>
      </c>
      <c r="G38" s="6">
        <v>3.5829468176496402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6074.5960993600002</v>
      </c>
      <c r="E39" s="6">
        <v>26.373397709999999</v>
      </c>
      <c r="F39" s="6">
        <v>99.567717922165201</v>
      </c>
      <c r="G39" s="6">
        <v>0.43228207783477501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14747.390034534999</v>
      </c>
      <c r="E40" s="6">
        <v>877.60996487800003</v>
      </c>
      <c r="F40" s="6">
        <v>94.383296224569804</v>
      </c>
      <c r="G40" s="6">
        <v>5.61670377543021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397657.16116259899</v>
      </c>
      <c r="E41" s="6">
        <v>17448.851648470001</v>
      </c>
      <c r="F41" s="6">
        <v>95.796531220950598</v>
      </c>
      <c r="G41" s="6">
        <v>4.2034687790493797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295955.67592879198</v>
      </c>
      <c r="E42" s="6">
        <v>13077.683557441</v>
      </c>
      <c r="F42" s="6">
        <v>95.768196812414502</v>
      </c>
      <c r="G42" s="6">
        <v>4.23180318758551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189363.19114796401</v>
      </c>
      <c r="E43" s="6">
        <v>11951.596719818001</v>
      </c>
      <c r="F43" s="6">
        <v>94.063229608513694</v>
      </c>
      <c r="G43" s="6">
        <v>5.9367703914863297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189584.29599129499</v>
      </c>
      <c r="E44" s="6">
        <v>7398.9078418600002</v>
      </c>
      <c r="F44" s="6">
        <v>96.243888972317194</v>
      </c>
      <c r="G44" s="6">
        <v>3.75611102768279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121522.59124591001</v>
      </c>
      <c r="E45" s="6">
        <v>6402.7531539399997</v>
      </c>
      <c r="F45" s="6">
        <v>94.994929906987593</v>
      </c>
      <c r="G45" s="6">
        <v>5.0050700930124004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242182.39477881</v>
      </c>
      <c r="E46" s="6">
        <v>9810.6052238100001</v>
      </c>
      <c r="F46" s="6">
        <v>96.1067945444088</v>
      </c>
      <c r="G46" s="6">
        <v>3.8932054555912301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260620.79479068</v>
      </c>
      <c r="E47" s="6">
        <v>11880.42457707</v>
      </c>
      <c r="F47" s="6">
        <v>95.640230673229794</v>
      </c>
      <c r="G47" s="6">
        <v>4.3597693267702198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183805.15403852001</v>
      </c>
      <c r="E48" s="6">
        <v>5876.1666505100002</v>
      </c>
      <c r="F48" s="6">
        <v>96.902084702297302</v>
      </c>
      <c r="G48" s="6">
        <v>3.09791529770271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259691.54015449999</v>
      </c>
      <c r="E49" s="6">
        <v>8197.4598472599992</v>
      </c>
      <c r="F49" s="6">
        <v>96.939978928882397</v>
      </c>
      <c r="G49" s="6">
        <v>3.0600210711175699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352385.35223532998</v>
      </c>
      <c r="E50" s="6">
        <v>19174.054426890001</v>
      </c>
      <c r="F50" s="6">
        <v>94.8395723313443</v>
      </c>
      <c r="G50" s="6">
        <v>5.16042766865566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380429.92497390998</v>
      </c>
      <c r="E51" s="6">
        <v>16818.443184849999</v>
      </c>
      <c r="F51" s="6">
        <v>95.7662650037297</v>
      </c>
      <c r="G51" s="6">
        <v>4.2337349962702699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161342.193399868</v>
      </c>
      <c r="E52" s="6">
        <v>5041.1990814410001</v>
      </c>
      <c r="F52" s="6">
        <v>96.970130848842203</v>
      </c>
      <c r="G52" s="6">
        <v>3.02986915115781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228792.232433058</v>
      </c>
      <c r="E53" s="6">
        <v>12321.767566738999</v>
      </c>
      <c r="F53" s="6">
        <v>94.8896507184363</v>
      </c>
      <c r="G53" s="6">
        <v>5.11034928156365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137990.59722780899</v>
      </c>
      <c r="E54" s="6">
        <v>5220.4027715459997</v>
      </c>
      <c r="F54" s="6">
        <v>96.354747350713595</v>
      </c>
      <c r="G54" s="6">
        <v>3.6452526492863799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127444.206829576</v>
      </c>
      <c r="E55" s="6">
        <v>6445.7931712649997</v>
      </c>
      <c r="F55" s="6">
        <v>95.185754596142701</v>
      </c>
      <c r="G55" s="6">
        <v>4.8142454038572797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203366.63260345001</v>
      </c>
      <c r="E56" s="6">
        <v>9222.5438729500002</v>
      </c>
      <c r="F56" s="6">
        <v>95.661799896960503</v>
      </c>
      <c r="G56" s="6">
        <v>4.3382001030395001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239421.65776368699</v>
      </c>
      <c r="E57" s="6">
        <v>9459.1737158060005</v>
      </c>
      <c r="F57" s="6">
        <v>96.199316090526096</v>
      </c>
      <c r="G57" s="6">
        <v>3.80068390947392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23268.377932316998</v>
      </c>
      <c r="E58" s="6">
        <v>551.36806002599997</v>
      </c>
      <c r="F58" s="6">
        <v>97.685247944276</v>
      </c>
      <c r="G58" s="6">
        <v>2.31475205572402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8327.8591085120006</v>
      </c>
      <c r="E59" s="6">
        <v>341.09401537799999</v>
      </c>
      <c r="F59" s="6">
        <v>96.065337872943303</v>
      </c>
      <c r="G59" s="6">
        <v>3.9346621270567201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239791.00250599001</v>
      </c>
      <c r="E60" s="6">
        <v>8075.5043129799997</v>
      </c>
      <c r="F60" s="6">
        <v>96.741994545121003</v>
      </c>
      <c r="G60" s="6">
        <v>3.2580054548789699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157666.82823273999</v>
      </c>
      <c r="E61" s="6">
        <v>4274.1717668700003</v>
      </c>
      <c r="F61" s="6">
        <v>97.360661125421998</v>
      </c>
      <c r="G61" s="6">
        <v>2.6393388745779598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348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349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350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351</v>
      </c>
      <c r="E16" s="5" t="s">
        <v>352</v>
      </c>
      <c r="F16" s="5" t="s">
        <v>353</v>
      </c>
      <c r="G16" s="5" t="s">
        <v>354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5489636.8180088801</v>
      </c>
      <c r="E17" s="6">
        <v>43579.798768688997</v>
      </c>
      <c r="F17" s="6">
        <v>99.212396662069096</v>
      </c>
      <c r="G17" s="6">
        <v>0.78760333793092996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355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351</v>
      </c>
      <c r="E27" s="5" t="s">
        <v>352</v>
      </c>
      <c r="F27" s="5" t="s">
        <v>353</v>
      </c>
      <c r="G27" s="5" t="s">
        <v>354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1894.110438575</v>
      </c>
      <c r="E28" s="6">
        <v>155.12729762699999</v>
      </c>
      <c r="F28" s="6">
        <v>92.429999951371698</v>
      </c>
      <c r="G28" s="6">
        <v>7.5700000486282599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189463.23081769</v>
      </c>
      <c r="E29" s="6">
        <v>315.21588923000002</v>
      </c>
      <c r="F29" s="6">
        <v>99.833903219939003</v>
      </c>
      <c r="G29" s="6">
        <v>0.166096780061013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294504.81484424998</v>
      </c>
      <c r="E30" s="6">
        <v>979.62932246000003</v>
      </c>
      <c r="F30" s="6">
        <v>99.668466702122799</v>
      </c>
      <c r="G30" s="6">
        <v>0.33153329787719799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169206.02244164501</v>
      </c>
      <c r="E31" s="6">
        <v>1544.609000535</v>
      </c>
      <c r="F31" s="6">
        <v>99.095400709508894</v>
      </c>
      <c r="G31" s="6">
        <v>0.90459929049108001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194368.231114364</v>
      </c>
      <c r="E32" s="6">
        <v>1552.46813776</v>
      </c>
      <c r="F32" s="6">
        <v>99.207603819460601</v>
      </c>
      <c r="G32" s="6">
        <v>0.79239618053944305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184152.63071242999</v>
      </c>
      <c r="E33" s="6">
        <v>1012.8321025400001</v>
      </c>
      <c r="F33" s="6">
        <v>99.453012410012903</v>
      </c>
      <c r="G33" s="6">
        <v>0.54698758998706498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156939.16711918</v>
      </c>
      <c r="E34" s="6">
        <v>242.78706697000001</v>
      </c>
      <c r="F34" s="6">
        <v>99.845537569355798</v>
      </c>
      <c r="G34" s="6">
        <v>0.154462430644213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200339.06047681201</v>
      </c>
      <c r="E35" s="6">
        <v>1061.94230208</v>
      </c>
      <c r="F35" s="6">
        <v>99.472722435624704</v>
      </c>
      <c r="G35" s="6">
        <v>0.52727756437531403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252835.63296614299</v>
      </c>
      <c r="E36" s="6">
        <v>782.40233191000004</v>
      </c>
      <c r="F36" s="6">
        <v>99.691503669685602</v>
      </c>
      <c r="G36" s="6">
        <v>0.30849633031441098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247906.81598437001</v>
      </c>
      <c r="E37" s="6">
        <v>1242.04085738</v>
      </c>
      <c r="F37" s="6">
        <v>99.501486431395193</v>
      </c>
      <c r="G37" s="6">
        <v>0.49851356860485102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112014.85692171101</v>
      </c>
      <c r="E38" s="6">
        <v>1252.5039453909999</v>
      </c>
      <c r="F38" s="6">
        <v>98.894205766071806</v>
      </c>
      <c r="G38" s="6">
        <v>1.1057942339281499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4005.0326419399998</v>
      </c>
      <c r="E39" s="6">
        <v>30.18115997</v>
      </c>
      <c r="F39" s="6">
        <v>99.252055493175703</v>
      </c>
      <c r="G39" s="6">
        <v>0.74794450682425495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9940.926424452</v>
      </c>
      <c r="E40" s="6">
        <v>21.217944446000001</v>
      </c>
      <c r="F40" s="6">
        <v>99.787014284673106</v>
      </c>
      <c r="G40" s="6">
        <v>0.21298571532694099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292240.46836572798</v>
      </c>
      <c r="E41" s="6">
        <v>3014.73077599</v>
      </c>
      <c r="F41" s="6">
        <v>98.978940663956607</v>
      </c>
      <c r="G41" s="6">
        <v>1.0210593360433899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224141.70270017799</v>
      </c>
      <c r="E42" s="6">
        <v>1003.2296307300001</v>
      </c>
      <c r="F42" s="6">
        <v>99.554407189918194</v>
      </c>
      <c r="G42" s="6">
        <v>0.44559281008177298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155284.31320763301</v>
      </c>
      <c r="E43" s="6">
        <v>686.181451552</v>
      </c>
      <c r="F43" s="6">
        <v>99.560056885726098</v>
      </c>
      <c r="G43" s="6">
        <v>0.439943114273884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149089.03524018999</v>
      </c>
      <c r="E44" s="6">
        <v>3889.631681117</v>
      </c>
      <c r="F44" s="6">
        <v>97.457402552005604</v>
      </c>
      <c r="G44" s="6">
        <v>2.5425974479944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105512.31496562</v>
      </c>
      <c r="E45" s="6">
        <v>3776.8157535999999</v>
      </c>
      <c r="F45" s="6">
        <v>96.544198193594198</v>
      </c>
      <c r="G45" s="6">
        <v>3.4558018064058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211991.57800526</v>
      </c>
      <c r="E46" s="6">
        <v>1175.15154186</v>
      </c>
      <c r="F46" s="6">
        <v>99.4487171875477</v>
      </c>
      <c r="G46" s="6">
        <v>0.55128281245232302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205601.95753946001</v>
      </c>
      <c r="E47" s="6">
        <v>2165.6739201099999</v>
      </c>
      <c r="F47" s="6">
        <v>98.957646143003103</v>
      </c>
      <c r="G47" s="6">
        <v>1.04235385699693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156230.56780171001</v>
      </c>
      <c r="E48" s="6">
        <v>1411.9282558100001</v>
      </c>
      <c r="F48" s="6">
        <v>99.104347944798604</v>
      </c>
      <c r="G48" s="6">
        <v>0.89565205520142299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198722.23965462999</v>
      </c>
      <c r="E49" s="6">
        <v>442.91881009999997</v>
      </c>
      <c r="F49" s="6">
        <v>99.777612302516005</v>
      </c>
      <c r="G49" s="6">
        <v>0.222387697483963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291287.61669085</v>
      </c>
      <c r="E50" s="6">
        <v>2366.4700754999999</v>
      </c>
      <c r="F50" s="6">
        <v>99.194130038659097</v>
      </c>
      <c r="G50" s="6">
        <v>0.80586996134091404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278815.56254625</v>
      </c>
      <c r="E51" s="6">
        <v>4327.2104251999999</v>
      </c>
      <c r="F51" s="6">
        <v>98.471721393490697</v>
      </c>
      <c r="G51" s="6">
        <v>1.5282786065093501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133900.069659036</v>
      </c>
      <c r="E52" s="6">
        <v>1039.6822892709999</v>
      </c>
      <c r="F52" s="6">
        <v>99.229521120159404</v>
      </c>
      <c r="G52" s="6">
        <v>0.77047887984060004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189443.59513657499</v>
      </c>
      <c r="E53" s="6">
        <v>561.28552881400003</v>
      </c>
      <c r="F53" s="6">
        <v>99.704594152082606</v>
      </c>
      <c r="G53" s="6">
        <v>0.295405847917381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120301.040292426</v>
      </c>
      <c r="E54" s="6">
        <v>1427.773117685</v>
      </c>
      <c r="F54" s="6">
        <v>98.827086966768704</v>
      </c>
      <c r="G54" s="6">
        <v>1.1729130332313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106827.2827115</v>
      </c>
      <c r="E55" s="6">
        <v>2004.2494102999999</v>
      </c>
      <c r="F55" s="6">
        <v>98.158392727525893</v>
      </c>
      <c r="G55" s="6">
        <v>1.84160727247405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141628.63150282999</v>
      </c>
      <c r="E56" s="6">
        <v>712.74920578000001</v>
      </c>
      <c r="F56" s="6">
        <v>99.4992677447473</v>
      </c>
      <c r="G56" s="6">
        <v>0.50073225525266196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169944.60499586401</v>
      </c>
      <c r="E57" s="6">
        <v>936.10288855199997</v>
      </c>
      <c r="F57" s="6">
        <v>99.452189249365006</v>
      </c>
      <c r="G57" s="6">
        <v>0.54781075063498796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16025.154249903</v>
      </c>
      <c r="E58" s="6">
        <v>598.42520541399995</v>
      </c>
      <c r="F58" s="6">
        <v>96.400142297737204</v>
      </c>
      <c r="G58" s="6">
        <v>3.5998577022627698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6002.2175695140004</v>
      </c>
      <c r="E59" s="6">
        <v>1.297771515</v>
      </c>
      <c r="F59" s="6">
        <v>99.978383139855893</v>
      </c>
      <c r="G59" s="6">
        <v>2.1616860144102901E-2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195876.69637327999</v>
      </c>
      <c r="E60" s="6">
        <v>1206.21056374</v>
      </c>
      <c r="F60" s="6">
        <v>99.387967945832301</v>
      </c>
      <c r="G60" s="6">
        <v>0.61203205416767004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123199.63589688001</v>
      </c>
      <c r="E61" s="6">
        <v>639.12310775000003</v>
      </c>
      <c r="F61" s="6">
        <v>99.483907047448596</v>
      </c>
      <c r="G61" s="6">
        <v>0.51609295255139398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97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98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99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100</v>
      </c>
      <c r="E16" s="5" t="s">
        <v>101</v>
      </c>
      <c r="F16" s="5" t="s">
        <v>102</v>
      </c>
      <c r="G16" s="5" t="s">
        <v>103</v>
      </c>
      <c r="H16" s="5" t="s">
        <v>104</v>
      </c>
      <c r="I16" s="5" t="s">
        <v>105</v>
      </c>
      <c r="J16" s="5" t="s">
        <v>106</v>
      </c>
      <c r="K16" s="5" t="s">
        <v>107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1356935.02305141</v>
      </c>
      <c r="E17" s="6">
        <v>1903549.9897449201</v>
      </c>
      <c r="F17" s="6">
        <v>3156734.8633114202</v>
      </c>
      <c r="G17" s="6">
        <v>920323.123887019</v>
      </c>
      <c r="H17" s="6">
        <v>18.493043557664699</v>
      </c>
      <c r="I17" s="6">
        <v>25.942607624190799</v>
      </c>
      <c r="J17" s="6">
        <v>43.021688095233898</v>
      </c>
      <c r="K17" s="6">
        <v>12.5426607229106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108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100</v>
      </c>
      <c r="E27" s="5" t="s">
        <v>101</v>
      </c>
      <c r="F27" s="5" t="s">
        <v>102</v>
      </c>
      <c r="G27" s="5" t="s">
        <v>103</v>
      </c>
      <c r="H27" s="5" t="s">
        <v>104</v>
      </c>
      <c r="I27" s="5" t="s">
        <v>105</v>
      </c>
      <c r="J27" s="5" t="s">
        <v>106</v>
      </c>
      <c r="K27" s="5" t="s">
        <v>107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831.31770800000004</v>
      </c>
      <c r="E28" s="6">
        <v>758.34311053900001</v>
      </c>
      <c r="F28" s="6">
        <v>1212.9706334269999</v>
      </c>
      <c r="G28" s="6">
        <v>333.36854797299998</v>
      </c>
      <c r="H28" s="6">
        <v>26.508855485209502</v>
      </c>
      <c r="I28" s="6">
        <v>24.181859392657898</v>
      </c>
      <c r="J28" s="6">
        <v>38.678910505439902</v>
      </c>
      <c r="K28" s="6">
        <v>10.6303746166927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57084.726469109999</v>
      </c>
      <c r="E29" s="6">
        <v>77151.495130080002</v>
      </c>
      <c r="F29" s="6">
        <v>111516.40583738001</v>
      </c>
      <c r="G29" s="6">
        <v>20015.372562439999</v>
      </c>
      <c r="H29" s="6">
        <v>21.479157185711799</v>
      </c>
      <c r="I29" s="6">
        <v>29.029640562583701</v>
      </c>
      <c r="J29" s="6">
        <v>41.960057583228803</v>
      </c>
      <c r="K29" s="6">
        <v>7.5311446684757204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65608.169294110005</v>
      </c>
      <c r="E30" s="6">
        <v>100827.14477598001</v>
      </c>
      <c r="F30" s="6">
        <v>170587.43667731</v>
      </c>
      <c r="G30" s="6">
        <v>46720.979386610001</v>
      </c>
      <c r="H30" s="6">
        <v>17.096870682733599</v>
      </c>
      <c r="I30" s="6">
        <v>26.274603819786002</v>
      </c>
      <c r="J30" s="6">
        <v>44.453478527906597</v>
      </c>
      <c r="K30" s="6">
        <v>12.1750469695737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40771.494768313998</v>
      </c>
      <c r="E31" s="6">
        <v>59176.603239065997</v>
      </c>
      <c r="F31" s="6">
        <v>99667.775992313997</v>
      </c>
      <c r="G31" s="6">
        <v>26310.596722068</v>
      </c>
      <c r="H31" s="6">
        <v>18.046355806852699</v>
      </c>
      <c r="I31" s="6">
        <v>26.192859583923902</v>
      </c>
      <c r="J31" s="6">
        <v>44.115138732485697</v>
      </c>
      <c r="K31" s="6">
        <v>11.645645876737801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45932.787616561996</v>
      </c>
      <c r="E32" s="6">
        <v>62953.506944032</v>
      </c>
      <c r="F32" s="6">
        <v>119715.922694101</v>
      </c>
      <c r="G32" s="6">
        <v>28096.258511750999</v>
      </c>
      <c r="H32" s="6">
        <v>17.893673688328899</v>
      </c>
      <c r="I32" s="6">
        <v>24.5243010329791</v>
      </c>
      <c r="J32" s="6">
        <v>46.636787513698799</v>
      </c>
      <c r="K32" s="6">
        <v>10.9452377649932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55542.014404759997</v>
      </c>
      <c r="E33" s="6">
        <v>77585.079005959997</v>
      </c>
      <c r="F33" s="6">
        <v>105525.14124159</v>
      </c>
      <c r="G33" s="6">
        <v>20492.67547849</v>
      </c>
      <c r="H33" s="6">
        <v>21.432801584536598</v>
      </c>
      <c r="I33" s="6">
        <v>29.938878200154502</v>
      </c>
      <c r="J33" s="6">
        <v>40.7205147067436</v>
      </c>
      <c r="K33" s="6">
        <v>7.9078055085652998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50081.368423913002</v>
      </c>
      <c r="E34" s="6">
        <v>66299.247823433005</v>
      </c>
      <c r="F34" s="6">
        <v>96208.965527409993</v>
      </c>
      <c r="G34" s="6">
        <v>13581.102181105</v>
      </c>
      <c r="H34" s="6">
        <v>22.1431741496996</v>
      </c>
      <c r="I34" s="6">
        <v>29.313811438255101</v>
      </c>
      <c r="J34" s="6">
        <v>42.538212223024402</v>
      </c>
      <c r="K34" s="6">
        <v>6.00480218902086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62663.484628031998</v>
      </c>
      <c r="E35" s="6">
        <v>79897.350996551002</v>
      </c>
      <c r="F35" s="6">
        <v>117172.22321548501</v>
      </c>
      <c r="G35" s="6">
        <v>24546.884735669999</v>
      </c>
      <c r="H35" s="6">
        <v>22.0428792266652</v>
      </c>
      <c r="I35" s="6">
        <v>28.105166334136701</v>
      </c>
      <c r="J35" s="6">
        <v>41.217196592086701</v>
      </c>
      <c r="K35" s="6">
        <v>8.6347578471114392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70141.579069906002</v>
      </c>
      <c r="E36" s="6">
        <v>95090.670900388999</v>
      </c>
      <c r="F36" s="6">
        <v>142238.89898409901</v>
      </c>
      <c r="G36" s="6">
        <v>40032.152556107998</v>
      </c>
      <c r="H36" s="6">
        <v>20.184435303210002</v>
      </c>
      <c r="I36" s="6">
        <v>27.363961863687599</v>
      </c>
      <c r="J36" s="6">
        <v>40.931668380077397</v>
      </c>
      <c r="K36" s="6">
        <v>11.519934453025099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53121.183084049</v>
      </c>
      <c r="E37" s="6">
        <v>78691.028789805001</v>
      </c>
      <c r="F37" s="6">
        <v>139750.24603956801</v>
      </c>
      <c r="G37" s="6">
        <v>49737.248765613003</v>
      </c>
      <c r="H37" s="6">
        <v>16.533218667739</v>
      </c>
      <c r="I37" s="6">
        <v>24.491472340002499</v>
      </c>
      <c r="J37" s="6">
        <v>43.495292132081701</v>
      </c>
      <c r="K37" s="6">
        <v>15.480016860176701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29388.078197424002</v>
      </c>
      <c r="E38" s="6">
        <v>39872.987805652003</v>
      </c>
      <c r="F38" s="6">
        <v>63498.039080823997</v>
      </c>
      <c r="G38" s="6">
        <v>19787.073289057</v>
      </c>
      <c r="H38" s="6">
        <v>19.265037322386199</v>
      </c>
      <c r="I38" s="6">
        <v>26.138306597342201</v>
      </c>
      <c r="J38" s="6">
        <v>41.625453851475001</v>
      </c>
      <c r="K38" s="6">
        <v>12.971202228796599</v>
      </c>
    </row>
    <row r="39" spans="1:11" x14ac:dyDescent="0.25">
      <c r="A39" s="6" t="s">
        <v>42</v>
      </c>
      <c r="B39" s="6" t="s">
        <v>43</v>
      </c>
      <c r="C39" s="6" t="s">
        <v>13</v>
      </c>
      <c r="D39" s="6">
        <v>1626.17606269</v>
      </c>
      <c r="E39" s="6">
        <v>2052.1223168900001</v>
      </c>
      <c r="F39" s="6">
        <v>2036.5687638500001</v>
      </c>
      <c r="G39" s="6">
        <v>386.10235363999999</v>
      </c>
      <c r="H39" s="6">
        <v>26.6543876915132</v>
      </c>
      <c r="I39" s="6">
        <v>33.636003554443803</v>
      </c>
      <c r="J39" s="6">
        <v>33.3810677930461</v>
      </c>
      <c r="K39" s="6">
        <v>6.3285409609968797</v>
      </c>
    </row>
    <row r="40" spans="1:11" x14ac:dyDescent="0.25">
      <c r="A40" s="6" t="s">
        <v>42</v>
      </c>
      <c r="B40" s="6" t="s">
        <v>44</v>
      </c>
      <c r="C40" s="6" t="s">
        <v>13</v>
      </c>
      <c r="D40" s="6">
        <v>4388.6863801230002</v>
      </c>
      <c r="E40" s="6">
        <v>4077.987379054</v>
      </c>
      <c r="F40" s="6">
        <v>5747.583162852</v>
      </c>
      <c r="G40" s="6">
        <v>1410.7430773839999</v>
      </c>
      <c r="H40" s="6">
        <v>28.0875928338424</v>
      </c>
      <c r="I40" s="6">
        <v>26.099119226926099</v>
      </c>
      <c r="J40" s="6">
        <v>36.7845322436347</v>
      </c>
      <c r="K40" s="6">
        <v>9.0287556955967894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91477.152240961004</v>
      </c>
      <c r="E41" s="6">
        <v>113503.494236767</v>
      </c>
      <c r="F41" s="6">
        <v>169224.36479713101</v>
      </c>
      <c r="G41" s="6">
        <v>40901.001536210002</v>
      </c>
      <c r="H41" s="6">
        <v>22.037057864203</v>
      </c>
      <c r="I41" s="6">
        <v>27.343254670807902</v>
      </c>
      <c r="J41" s="6">
        <v>40.766541455556201</v>
      </c>
      <c r="K41" s="6">
        <v>9.8531460094329297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62571.828284215</v>
      </c>
      <c r="E42" s="6">
        <v>83532.844191173004</v>
      </c>
      <c r="F42" s="6">
        <v>125161.52406891801</v>
      </c>
      <c r="G42" s="6">
        <v>37767.162941927003</v>
      </c>
      <c r="H42" s="6">
        <v>20.247596695787301</v>
      </c>
      <c r="I42" s="6">
        <v>27.030364725040101</v>
      </c>
      <c r="J42" s="6">
        <v>40.500975129998501</v>
      </c>
      <c r="K42" s="6">
        <v>12.221063449174199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33789.859606004997</v>
      </c>
      <c r="E43" s="6">
        <v>51114.738210271003</v>
      </c>
      <c r="F43" s="6">
        <v>85290.141320787996</v>
      </c>
      <c r="G43" s="6">
        <v>31120.048730718001</v>
      </c>
      <c r="H43" s="6">
        <v>16.784588933525001</v>
      </c>
      <c r="I43" s="6">
        <v>25.390453802053401</v>
      </c>
      <c r="J43" s="6">
        <v>42.366555494574101</v>
      </c>
      <c r="K43" s="6">
        <v>15.4584017698475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32561.534750753999</v>
      </c>
      <c r="E44" s="6">
        <v>54922.623771022001</v>
      </c>
      <c r="F44" s="6">
        <v>83585.428894312005</v>
      </c>
      <c r="G44" s="6">
        <v>25913.616417067002</v>
      </c>
      <c r="H44" s="6">
        <v>16.5301071955016</v>
      </c>
      <c r="I44" s="6">
        <v>27.8818816540021</v>
      </c>
      <c r="J44" s="6">
        <v>42.432769529481803</v>
      </c>
      <c r="K44" s="6">
        <v>13.1552416210145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14933.1713187</v>
      </c>
      <c r="E45" s="6">
        <v>25636.890989079999</v>
      </c>
      <c r="F45" s="6">
        <v>65322.339492430001</v>
      </c>
      <c r="G45" s="6">
        <v>22032.942599639999</v>
      </c>
      <c r="H45" s="6">
        <v>11.6733485368029</v>
      </c>
      <c r="I45" s="6">
        <v>20.040509649868898</v>
      </c>
      <c r="J45" s="6">
        <v>51.062859982033899</v>
      </c>
      <c r="K45" s="6">
        <v>17.223281831294301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29698.951146539999</v>
      </c>
      <c r="E46" s="6">
        <v>47622.717151270001</v>
      </c>
      <c r="F46" s="6">
        <v>119007.00866024</v>
      </c>
      <c r="G46" s="6">
        <v>55664.323044570003</v>
      </c>
      <c r="H46" s="6">
        <v>11.7856254523861</v>
      </c>
      <c r="I46" s="6">
        <v>18.898428587609502</v>
      </c>
      <c r="J46" s="6">
        <v>47.226315278203202</v>
      </c>
      <c r="K46" s="6">
        <v>22.0896306818012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49846.55030658</v>
      </c>
      <c r="E47" s="6">
        <v>70998.570143200006</v>
      </c>
      <c r="F47" s="6">
        <v>119042.2370084</v>
      </c>
      <c r="G47" s="6">
        <v>32613.861909570001</v>
      </c>
      <c r="H47" s="6">
        <v>18.292230186064</v>
      </c>
      <c r="I47" s="6">
        <v>26.0544045666764</v>
      </c>
      <c r="J47" s="6">
        <v>43.685029110915004</v>
      </c>
      <c r="K47" s="6">
        <v>11.9683361363446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24496.771312320001</v>
      </c>
      <c r="E48" s="6">
        <v>36135.101475620002</v>
      </c>
      <c r="F48" s="6">
        <v>90378.123237680004</v>
      </c>
      <c r="G48" s="6">
        <v>38671.32466341</v>
      </c>
      <c r="H48" s="6">
        <v>12.914698834515599</v>
      </c>
      <c r="I48" s="6">
        <v>19.050426971067498</v>
      </c>
      <c r="J48" s="6">
        <v>47.647350255352201</v>
      </c>
      <c r="K48" s="6">
        <v>20.3875239390647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52579.799276509999</v>
      </c>
      <c r="E49" s="6">
        <v>74772.689999599999</v>
      </c>
      <c r="F49" s="6">
        <v>111498.16382474</v>
      </c>
      <c r="G49" s="6">
        <v>29038.346900910001</v>
      </c>
      <c r="H49" s="6">
        <v>19.627457370838101</v>
      </c>
      <c r="I49" s="6">
        <v>27.9118179541186</v>
      </c>
      <c r="J49" s="6">
        <v>41.621031033005302</v>
      </c>
      <c r="K49" s="6">
        <v>10.839693642038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57969.334884299999</v>
      </c>
      <c r="E50" s="6">
        <v>90094.687831090007</v>
      </c>
      <c r="F50" s="6">
        <v>163185.45103321999</v>
      </c>
      <c r="G50" s="6">
        <v>60309.932913609999</v>
      </c>
      <c r="H50" s="6">
        <v>15.601632967672201</v>
      </c>
      <c r="I50" s="6">
        <v>24.247720880067501</v>
      </c>
      <c r="J50" s="6">
        <v>43.919074071934297</v>
      </c>
      <c r="K50" s="6">
        <v>16.231572080326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87517.884763780006</v>
      </c>
      <c r="E51" s="6">
        <v>113843.09577925</v>
      </c>
      <c r="F51" s="6">
        <v>157950.97936477</v>
      </c>
      <c r="G51" s="6">
        <v>37936.408250959998</v>
      </c>
      <c r="H51" s="6">
        <v>22.031024361263999</v>
      </c>
      <c r="I51" s="6">
        <v>28.657914016591398</v>
      </c>
      <c r="J51" s="6">
        <v>39.761265753430401</v>
      </c>
      <c r="K51" s="6">
        <v>9.5497958687142397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23013.602500407</v>
      </c>
      <c r="E52" s="6">
        <v>36508.680928012</v>
      </c>
      <c r="F52" s="6">
        <v>81690.397759743995</v>
      </c>
      <c r="G52" s="6">
        <v>25170.711293146</v>
      </c>
      <c r="H52" s="6">
        <v>13.8316704312856</v>
      </c>
      <c r="I52" s="6">
        <v>21.942503024821601</v>
      </c>
      <c r="J52" s="6">
        <v>49.097687300083699</v>
      </c>
      <c r="K52" s="6">
        <v>15.128139243809199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36988.150806345002</v>
      </c>
      <c r="E53" s="6">
        <v>57675.842590398002</v>
      </c>
      <c r="F53" s="6">
        <v>106026.31351887601</v>
      </c>
      <c r="G53" s="6">
        <v>40423.693084177998</v>
      </c>
      <c r="H53" s="6">
        <v>15.340523904201399</v>
      </c>
      <c r="I53" s="6">
        <v>23.9205697680129</v>
      </c>
      <c r="J53" s="6">
        <v>43.973520209927798</v>
      </c>
      <c r="K53" s="6">
        <v>16.765386117858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15805.690004530999</v>
      </c>
      <c r="E54" s="6">
        <v>31984.010305159001</v>
      </c>
      <c r="F54" s="6">
        <v>68758.734479752005</v>
      </c>
      <c r="G54" s="6">
        <v>26662.565209912998</v>
      </c>
      <c r="H54" s="6">
        <v>11.036645232979399</v>
      </c>
      <c r="I54" s="6">
        <v>22.333487166002001</v>
      </c>
      <c r="J54" s="6">
        <v>48.012187946499701</v>
      </c>
      <c r="K54" s="6">
        <v>18.617679654518899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18759.104910086</v>
      </c>
      <c r="E55" s="6">
        <v>31551.333049411998</v>
      </c>
      <c r="F55" s="6">
        <v>59592.854725040997</v>
      </c>
      <c r="G55" s="6">
        <v>23986.707316302</v>
      </c>
      <c r="H55" s="6">
        <v>14.0108334528106</v>
      </c>
      <c r="I55" s="6">
        <v>23.5651154299902</v>
      </c>
      <c r="J55" s="6">
        <v>44.508816733637097</v>
      </c>
      <c r="K55" s="6">
        <v>17.915234383562101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55372.95396549</v>
      </c>
      <c r="E56" s="6">
        <v>60903.830553680004</v>
      </c>
      <c r="F56" s="6">
        <v>77402.695449820007</v>
      </c>
      <c r="G56" s="6">
        <v>18909.696507410001</v>
      </c>
      <c r="H56" s="6">
        <v>26.0469299911123</v>
      </c>
      <c r="I56" s="6">
        <v>28.648603641606901</v>
      </c>
      <c r="J56" s="6">
        <v>36.409518458439798</v>
      </c>
      <c r="K56" s="6">
        <v>8.8949479088410701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58756.838233194001</v>
      </c>
      <c r="E57" s="6">
        <v>71510.440122062995</v>
      </c>
      <c r="F57" s="6">
        <v>95714.228415434001</v>
      </c>
      <c r="G57" s="6">
        <v>22899.324708802</v>
      </c>
      <c r="H57" s="6">
        <v>23.608422506429701</v>
      </c>
      <c r="I57" s="6">
        <v>28.732803445312801</v>
      </c>
      <c r="J57" s="6">
        <v>38.4578546473237</v>
      </c>
      <c r="K57" s="6">
        <v>9.20091940093379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5339.1276466059999</v>
      </c>
      <c r="E58" s="6">
        <v>6259.606969679</v>
      </c>
      <c r="F58" s="6">
        <v>9722.7703016039995</v>
      </c>
      <c r="G58" s="6">
        <v>2498.2410744540002</v>
      </c>
      <c r="H58" s="6">
        <v>22.414712769490901</v>
      </c>
      <c r="I58" s="6">
        <v>26.279066836779801</v>
      </c>
      <c r="J58" s="6">
        <v>40.818110758735401</v>
      </c>
      <c r="K58" s="6">
        <v>10.488109634993901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2010.8447971559999</v>
      </c>
      <c r="E59" s="6">
        <v>2491.041710126</v>
      </c>
      <c r="F59" s="6">
        <v>3239.5756981949999</v>
      </c>
      <c r="G59" s="6">
        <v>927.49091841300003</v>
      </c>
      <c r="H59" s="6">
        <v>23.195935753931899</v>
      </c>
      <c r="I59" s="6">
        <v>28.7352079833164</v>
      </c>
      <c r="J59" s="6">
        <v>37.369860603667803</v>
      </c>
      <c r="K59" s="6">
        <v>10.698995659083799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38072.586691049997</v>
      </c>
      <c r="E60" s="6">
        <v>56487.813246940001</v>
      </c>
      <c r="F60" s="6">
        <v>115810.16798976999</v>
      </c>
      <c r="G60" s="6">
        <v>37495.938891209997</v>
      </c>
      <c r="H60" s="6">
        <v>15.360117500206</v>
      </c>
      <c r="I60" s="6">
        <v>22.789611219314899</v>
      </c>
      <c r="J60" s="6">
        <v>46.722798282041502</v>
      </c>
      <c r="K60" s="6">
        <v>15.127472998437501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28192.219498890001</v>
      </c>
      <c r="E61" s="6">
        <v>41566.368273679996</v>
      </c>
      <c r="F61" s="6">
        <v>74253.185420349997</v>
      </c>
      <c r="G61" s="6">
        <v>17929.22680669</v>
      </c>
      <c r="H61" s="6">
        <v>17.408944923742499</v>
      </c>
      <c r="I61" s="6">
        <v>25.667600097430601</v>
      </c>
      <c r="J61" s="6">
        <v>45.851998827059703</v>
      </c>
      <c r="K61" s="6">
        <v>11.0714561517671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356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357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358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359</v>
      </c>
      <c r="E16" s="5" t="s">
        <v>360</v>
      </c>
      <c r="F16" s="5" t="s">
        <v>361</v>
      </c>
      <c r="G16" s="5" t="s">
        <v>362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4617695.3393738596</v>
      </c>
      <c r="E17" s="6">
        <v>2719847.6606209199</v>
      </c>
      <c r="F17" s="6">
        <v>62.932446724702601</v>
      </c>
      <c r="G17" s="6">
        <v>37.067553275297399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363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359</v>
      </c>
      <c r="E27" s="5" t="s">
        <v>360</v>
      </c>
      <c r="F27" s="5" t="s">
        <v>361</v>
      </c>
      <c r="G27" s="5" t="s">
        <v>362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2564.0624308880001</v>
      </c>
      <c r="E28" s="6">
        <v>571.93756905099997</v>
      </c>
      <c r="F28" s="6">
        <v>81.762194864090404</v>
      </c>
      <c r="G28" s="6">
        <v>18.2378051359096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167879.12574776</v>
      </c>
      <c r="E29" s="6">
        <v>97888.874251250003</v>
      </c>
      <c r="F29" s="6">
        <v>63.167546788321197</v>
      </c>
      <c r="G29" s="6">
        <v>36.832453211678903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247631.65495634</v>
      </c>
      <c r="E30" s="6">
        <v>136112.07517766999</v>
      </c>
      <c r="F30" s="6">
        <v>64.530475812559303</v>
      </c>
      <c r="G30" s="6">
        <v>35.469524187440697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151584.58656683</v>
      </c>
      <c r="E31" s="6">
        <v>74341.884154932006</v>
      </c>
      <c r="F31" s="6">
        <v>67.094655213515395</v>
      </c>
      <c r="G31" s="6">
        <v>32.905344786484598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164165.25103072001</v>
      </c>
      <c r="E32" s="6">
        <v>92533.224735726006</v>
      </c>
      <c r="F32" s="6">
        <v>63.952561673986601</v>
      </c>
      <c r="G32" s="6">
        <v>36.047438326013399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179938.08738913</v>
      </c>
      <c r="E33" s="6">
        <v>79206.822741669996</v>
      </c>
      <c r="F33" s="6">
        <v>69.435316054754296</v>
      </c>
      <c r="G33" s="6">
        <v>30.564683945245701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135648.069923515</v>
      </c>
      <c r="E34" s="6">
        <v>90522.614032345999</v>
      </c>
      <c r="F34" s="6">
        <v>59.975973698690197</v>
      </c>
      <c r="G34" s="6">
        <v>40.024026301309803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192672.70085068</v>
      </c>
      <c r="E35" s="6">
        <v>91607.242725057993</v>
      </c>
      <c r="F35" s="6">
        <v>67.775692659566104</v>
      </c>
      <c r="G35" s="6">
        <v>32.224307340433903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227744.93389369501</v>
      </c>
      <c r="E36" s="6">
        <v>119758.36761680699</v>
      </c>
      <c r="F36" s="6">
        <v>65.537487817741606</v>
      </c>
      <c r="G36" s="6">
        <v>34.462512182258401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209466.34520892601</v>
      </c>
      <c r="E37" s="6">
        <v>111833.361470109</v>
      </c>
      <c r="F37" s="6">
        <v>65.193444268585694</v>
      </c>
      <c r="G37" s="6">
        <v>34.806555731414299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97385.967755317994</v>
      </c>
      <c r="E38" s="6">
        <v>55160.210617639001</v>
      </c>
      <c r="F38" s="6">
        <v>63.840319563575697</v>
      </c>
      <c r="G38" s="6">
        <v>36.159680436424303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4636.2736925500003</v>
      </c>
      <c r="E39" s="6">
        <v>1464.6958045199999</v>
      </c>
      <c r="F39" s="6">
        <v>75.992408989695406</v>
      </c>
      <c r="G39" s="6">
        <v>24.007591010304601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10979.352909785999</v>
      </c>
      <c r="E40" s="6">
        <v>4645.6470896270002</v>
      </c>
      <c r="F40" s="6">
        <v>70.267858625270193</v>
      </c>
      <c r="G40" s="6">
        <v>29.7321413747298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267433.17948331003</v>
      </c>
      <c r="E41" s="6">
        <v>147672.833327759</v>
      </c>
      <c r="F41" s="6">
        <v>64.425272395422795</v>
      </c>
      <c r="G41" s="6">
        <v>35.574727604577198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201069.947489916</v>
      </c>
      <c r="E42" s="6">
        <v>107963.41199631699</v>
      </c>
      <c r="F42" s="6">
        <v>65.064156123531205</v>
      </c>
      <c r="G42" s="6">
        <v>34.935843876468802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124016.19069772</v>
      </c>
      <c r="E43" s="6">
        <v>77298.597170061999</v>
      </c>
      <c r="F43" s="6">
        <v>61.603120173750199</v>
      </c>
      <c r="G43" s="6">
        <v>38.396879826249801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115789.529962935</v>
      </c>
      <c r="E44" s="6">
        <v>81193.673870219995</v>
      </c>
      <c r="F44" s="6">
        <v>58.781422836948501</v>
      </c>
      <c r="G44" s="6">
        <v>41.218577163051499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69240.860915609999</v>
      </c>
      <c r="E45" s="6">
        <v>58684.483484240001</v>
      </c>
      <c r="F45" s="6">
        <v>54.125991405727397</v>
      </c>
      <c r="G45" s="6">
        <v>45.874008594272603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164399.73137004999</v>
      </c>
      <c r="E46" s="6">
        <v>87593.268632570005</v>
      </c>
      <c r="F46" s="6">
        <v>65.239800854920901</v>
      </c>
      <c r="G46" s="6">
        <v>34.760199145079099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159783.41687504001</v>
      </c>
      <c r="E47" s="6">
        <v>112717.80249271001</v>
      </c>
      <c r="F47" s="6">
        <v>58.635853903980802</v>
      </c>
      <c r="G47" s="6">
        <v>41.364146096019198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116678.94344674</v>
      </c>
      <c r="E48" s="6">
        <v>73002.377242289993</v>
      </c>
      <c r="F48" s="6">
        <v>61.513143741774897</v>
      </c>
      <c r="G48" s="6">
        <v>38.486856258225103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151105.24288378999</v>
      </c>
      <c r="E49" s="6">
        <v>116783.75711797</v>
      </c>
      <c r="F49" s="6">
        <v>56.405915466031601</v>
      </c>
      <c r="G49" s="6">
        <v>43.594084533968498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232870.46097434999</v>
      </c>
      <c r="E50" s="6">
        <v>138688.94568787</v>
      </c>
      <c r="F50" s="6">
        <v>62.673816568463202</v>
      </c>
      <c r="G50" s="6">
        <v>37.326183431536798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246598.41132285001</v>
      </c>
      <c r="E51" s="6">
        <v>150649.95683591001</v>
      </c>
      <c r="F51" s="6">
        <v>62.076632930131296</v>
      </c>
      <c r="G51" s="6">
        <v>37.923367069868704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107698.048850747</v>
      </c>
      <c r="E52" s="6">
        <v>58685.343630561998</v>
      </c>
      <c r="F52" s="6">
        <v>64.728845376106506</v>
      </c>
      <c r="G52" s="6">
        <v>35.271154623893402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149953.668998273</v>
      </c>
      <c r="E53" s="6">
        <v>91160.331001523999</v>
      </c>
      <c r="F53" s="6">
        <v>62.192020786183797</v>
      </c>
      <c r="G53" s="6">
        <v>37.807979213816203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87265.502578562999</v>
      </c>
      <c r="E54" s="6">
        <v>55945.497420792002</v>
      </c>
      <c r="F54" s="6">
        <v>60.934916018291901</v>
      </c>
      <c r="G54" s="6">
        <v>39.065083981708099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76758.189926135004</v>
      </c>
      <c r="E55" s="6">
        <v>57131.810074706002</v>
      </c>
      <c r="F55" s="6">
        <v>57.329292647436603</v>
      </c>
      <c r="G55" s="6">
        <v>42.670707352563397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123451.18747879</v>
      </c>
      <c r="E56" s="6">
        <v>89137.988997609995</v>
      </c>
      <c r="F56" s="6">
        <v>58.070307023600797</v>
      </c>
      <c r="G56" s="6">
        <v>41.929692976399203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144052.47542222601</v>
      </c>
      <c r="E57" s="6">
        <v>104828.356057267</v>
      </c>
      <c r="F57" s="6">
        <v>57.880100514729897</v>
      </c>
      <c r="G57" s="6">
        <v>42.119899485270103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14032.794835829</v>
      </c>
      <c r="E58" s="6">
        <v>9786.9511565140001</v>
      </c>
      <c r="F58" s="6">
        <v>58.912445331448602</v>
      </c>
      <c r="G58" s="6">
        <v>41.087554668551398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4491.2132142190003</v>
      </c>
      <c r="E59" s="6">
        <v>4177.7399096709996</v>
      </c>
      <c r="F59" s="6">
        <v>51.808022837752603</v>
      </c>
      <c r="G59" s="6">
        <v>48.191977162247397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163778.75048648001</v>
      </c>
      <c r="E60" s="6">
        <v>84087.756332489997</v>
      </c>
      <c r="F60" s="6">
        <v>66.0753857341832</v>
      </c>
      <c r="G60" s="6">
        <v>33.9246142658168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104931.17980415</v>
      </c>
      <c r="E61" s="6">
        <v>57009.820195460001</v>
      </c>
      <c r="F61" s="6">
        <v>64.795931730940694</v>
      </c>
      <c r="G61" s="6">
        <v>35.204068269059299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364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365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366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367</v>
      </c>
      <c r="E16" s="5" t="s">
        <v>368</v>
      </c>
      <c r="F16" s="5" t="s">
        <v>369</v>
      </c>
      <c r="G16" s="5" t="s">
        <v>370</v>
      </c>
      <c r="H16" s="5" t="s">
        <v>371</v>
      </c>
      <c r="I16" s="5" t="s">
        <v>372</v>
      </c>
      <c r="J16" s="5" t="s">
        <v>373</v>
      </c>
      <c r="K16" s="5" t="s">
        <v>374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47495.790122938997</v>
      </c>
      <c r="E17" s="6">
        <v>9640.7816383469999</v>
      </c>
      <c r="F17" s="6">
        <v>28009.757208593001</v>
      </c>
      <c r="G17" s="6">
        <v>1664938.7286316</v>
      </c>
      <c r="H17" s="6">
        <v>2.7139132419102499</v>
      </c>
      <c r="I17" s="6">
        <v>0.55087503298610396</v>
      </c>
      <c r="J17" s="6">
        <v>1.6004797645081801</v>
      </c>
      <c r="K17" s="6">
        <v>95.134731960595502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375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367</v>
      </c>
      <c r="E27" s="5" t="s">
        <v>368</v>
      </c>
      <c r="F27" s="5" t="s">
        <v>370</v>
      </c>
      <c r="G27" s="5" t="s">
        <v>369</v>
      </c>
      <c r="H27" s="5" t="s">
        <v>371</v>
      </c>
      <c r="I27" s="5" t="s">
        <v>372</v>
      </c>
      <c r="J27" s="5" t="s">
        <v>374</v>
      </c>
      <c r="K27" s="5" t="s">
        <v>373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2.9792559779999999</v>
      </c>
      <c r="E28" s="6">
        <v>2.9792559779999999</v>
      </c>
      <c r="F28" s="6">
        <v>697.60282326599997</v>
      </c>
      <c r="G28" s="6">
        <v>0</v>
      </c>
      <c r="H28" s="6">
        <v>0.42345362498636102</v>
      </c>
      <c r="I28" s="6">
        <v>0.42345362498636102</v>
      </c>
      <c r="J28" s="6">
        <v>99.153092750027298</v>
      </c>
      <c r="K28" s="6">
        <v>0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881.47200150000003</v>
      </c>
      <c r="E29" s="6">
        <v>1490.83419529</v>
      </c>
      <c r="F29" s="6">
        <v>78477.171941809996</v>
      </c>
      <c r="G29" s="6">
        <v>346.66552669999999</v>
      </c>
      <c r="H29" s="6">
        <v>1.08560820958878</v>
      </c>
      <c r="I29" s="6">
        <v>1.83608990278577</v>
      </c>
      <c r="J29" s="6">
        <v>96.651353622534202</v>
      </c>
      <c r="K29" s="6">
        <v>0.426948265091253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1309.9565622299999</v>
      </c>
      <c r="E30" s="6">
        <v>205.62013279999999</v>
      </c>
      <c r="F30" s="6">
        <v>76221.200714930004</v>
      </c>
      <c r="G30" s="6">
        <v>245.59004408000001</v>
      </c>
      <c r="H30" s="6">
        <v>1.67981122527736</v>
      </c>
      <c r="I30" s="6">
        <v>0.26367516082553499</v>
      </c>
      <c r="J30" s="6">
        <v>97.741583390440198</v>
      </c>
      <c r="K30" s="6">
        <v>0.31493022345691402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1794.7567640100001</v>
      </c>
      <c r="E31" s="6">
        <v>342.23903892800001</v>
      </c>
      <c r="F31" s="6">
        <v>56085.935486757997</v>
      </c>
      <c r="G31" s="6">
        <v>208.543631546</v>
      </c>
      <c r="H31" s="6">
        <v>3.07155820801905</v>
      </c>
      <c r="I31" s="6">
        <v>0.58571008072155195</v>
      </c>
      <c r="J31" s="6">
        <v>95.985828806057896</v>
      </c>
      <c r="K31" s="6">
        <v>0.35690290520150197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1130.26322355</v>
      </c>
      <c r="E32" s="6">
        <v>63.861975809999997</v>
      </c>
      <c r="F32" s="6">
        <v>70729.869405619</v>
      </c>
      <c r="G32" s="6">
        <v>1149.23357304</v>
      </c>
      <c r="H32" s="6">
        <v>1.5467541967579199</v>
      </c>
      <c r="I32" s="6">
        <v>8.7394490981596198E-2</v>
      </c>
      <c r="J32" s="6">
        <v>96.793136377263707</v>
      </c>
      <c r="K32" s="6">
        <v>1.5727149349968099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1743.51165122</v>
      </c>
      <c r="E33" s="6">
        <v>149.87290168000001</v>
      </c>
      <c r="F33" s="6">
        <v>72241.424938409997</v>
      </c>
      <c r="G33" s="6">
        <v>202.75649294999999</v>
      </c>
      <c r="H33" s="6">
        <v>2.34539781890245</v>
      </c>
      <c r="I33" s="6">
        <v>0.201611257640227</v>
      </c>
      <c r="J33" s="6">
        <v>97.180239871865297</v>
      </c>
      <c r="K33" s="6">
        <v>0.27275105159204599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909.03941724000003</v>
      </c>
      <c r="E34" s="6">
        <v>583.23831340000004</v>
      </c>
      <c r="F34" s="6">
        <v>72677.154100048996</v>
      </c>
      <c r="G34" s="6">
        <v>119.87599559</v>
      </c>
      <c r="H34" s="6">
        <v>1.22364771437329</v>
      </c>
      <c r="I34" s="6">
        <v>0.78509052037995497</v>
      </c>
      <c r="J34" s="6">
        <v>97.829898038625004</v>
      </c>
      <c r="K34" s="6">
        <v>0.16136372662176701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3793.08509641</v>
      </c>
      <c r="E35" s="6">
        <v>403.56462463999998</v>
      </c>
      <c r="F35" s="6">
        <v>72530.353890939994</v>
      </c>
      <c r="G35" s="6">
        <v>14.95122186</v>
      </c>
      <c r="H35" s="6">
        <v>4.9426485220792298</v>
      </c>
      <c r="I35" s="6">
        <v>0.52587222401844802</v>
      </c>
      <c r="J35" s="6">
        <v>94.511996792330507</v>
      </c>
      <c r="K35" s="6">
        <v>1.9482461571861301E-2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2524.1998985700002</v>
      </c>
      <c r="E36" s="6">
        <v>414.79671553999998</v>
      </c>
      <c r="F36" s="6">
        <v>68495.184146722997</v>
      </c>
      <c r="G36" s="6">
        <v>175.93384183000001</v>
      </c>
      <c r="H36" s="6">
        <v>3.52492090338888</v>
      </c>
      <c r="I36" s="6">
        <v>0.57924319468213004</v>
      </c>
      <c r="J36" s="6">
        <v>95.650152952242095</v>
      </c>
      <c r="K36" s="6">
        <v>0.24568294968691101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1806.38196468</v>
      </c>
      <c r="E37" s="6">
        <v>310.68226234399998</v>
      </c>
      <c r="F37" s="6">
        <v>56632.403951282002</v>
      </c>
      <c r="G37" s="6">
        <v>347.80484071000001</v>
      </c>
      <c r="H37" s="6">
        <v>3.0566249039930402</v>
      </c>
      <c r="I37" s="6">
        <v>0.52571336454734596</v>
      </c>
      <c r="J37" s="6">
        <v>95.829132307101801</v>
      </c>
      <c r="K37" s="6">
        <v>0.58852942435784705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1142.9896209399999</v>
      </c>
      <c r="E38" s="6">
        <v>224.695943822</v>
      </c>
      <c r="F38" s="6">
        <v>30435.814989506001</v>
      </c>
      <c r="G38" s="6">
        <v>108.17711798000001</v>
      </c>
      <c r="H38" s="6">
        <v>3.58172839635442</v>
      </c>
      <c r="I38" s="6">
        <v>0.70411824201084505</v>
      </c>
      <c r="J38" s="6">
        <v>95.3751642332942</v>
      </c>
      <c r="K38" s="6">
        <v>0.338989128340552</v>
      </c>
    </row>
    <row r="39" spans="1:11" x14ac:dyDescent="0.25">
      <c r="A39" s="6" t="s">
        <v>42</v>
      </c>
      <c r="B39" s="6" t="s">
        <v>43</v>
      </c>
      <c r="C39" s="6" t="s">
        <v>13</v>
      </c>
      <c r="D39" s="6">
        <v>0</v>
      </c>
      <c r="E39" s="6">
        <v>0</v>
      </c>
      <c r="F39" s="6">
        <v>629.54695058000004</v>
      </c>
      <c r="G39" s="6">
        <v>0</v>
      </c>
      <c r="H39" s="6">
        <v>0</v>
      </c>
      <c r="I39" s="6">
        <v>0</v>
      </c>
      <c r="J39" s="6">
        <v>100</v>
      </c>
      <c r="K39" s="6">
        <v>0</v>
      </c>
    </row>
    <row r="40" spans="1:11" x14ac:dyDescent="0.25">
      <c r="A40" s="6" t="s">
        <v>42</v>
      </c>
      <c r="B40" s="6" t="s">
        <v>44</v>
      </c>
      <c r="C40" s="6" t="s">
        <v>13</v>
      </c>
      <c r="D40" s="6">
        <v>0</v>
      </c>
      <c r="E40" s="6">
        <v>0</v>
      </c>
      <c r="F40" s="6">
        <v>2488.6562788860001</v>
      </c>
      <c r="G40" s="6">
        <v>0</v>
      </c>
      <c r="H40" s="6">
        <v>0</v>
      </c>
      <c r="I40" s="6">
        <v>0</v>
      </c>
      <c r="J40" s="6">
        <v>100</v>
      </c>
      <c r="K40" s="6">
        <v>0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2246.6075335099999</v>
      </c>
      <c r="E41" s="6">
        <v>399.99407694000001</v>
      </c>
      <c r="F41" s="6">
        <v>70496.133071577002</v>
      </c>
      <c r="G41" s="6">
        <v>73.700337300000001</v>
      </c>
      <c r="H41" s="6">
        <v>3.0684470404997999</v>
      </c>
      <c r="I41" s="6">
        <v>0.54631733549224704</v>
      </c>
      <c r="J41" s="6">
        <v>96.284574703709694</v>
      </c>
      <c r="K41" s="6">
        <v>0.10066092029821599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1712.11157151</v>
      </c>
      <c r="E42" s="6">
        <v>186.82072342999999</v>
      </c>
      <c r="F42" s="6">
        <v>51561.880890059998</v>
      </c>
      <c r="G42" s="6">
        <v>233.68795951000001</v>
      </c>
      <c r="H42" s="6">
        <v>3.1886162177056701</v>
      </c>
      <c r="I42" s="6">
        <v>0.34793269226433898</v>
      </c>
      <c r="J42" s="6">
        <v>96.028233414981599</v>
      </c>
      <c r="K42" s="6">
        <v>0.43521767504844999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658.05363183500003</v>
      </c>
      <c r="E43" s="6">
        <v>61.212435952</v>
      </c>
      <c r="F43" s="6">
        <v>36990.658148014001</v>
      </c>
      <c r="G43" s="6">
        <v>200.05753057199999</v>
      </c>
      <c r="H43" s="6">
        <v>1.73583209888503</v>
      </c>
      <c r="I43" s="6">
        <v>0.161467859207968</v>
      </c>
      <c r="J43" s="6">
        <v>97.574982745944098</v>
      </c>
      <c r="K43" s="6">
        <v>0.52771729596293004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1821.51852454</v>
      </c>
      <c r="E44" s="6">
        <v>124.64856781899999</v>
      </c>
      <c r="F44" s="6">
        <v>45035.659378564997</v>
      </c>
      <c r="G44" s="6">
        <v>1559.3362082359999</v>
      </c>
      <c r="H44" s="6">
        <v>3.7525234749311598</v>
      </c>
      <c r="I44" s="6">
        <v>0.25678941529044802</v>
      </c>
      <c r="J44" s="6">
        <v>92.778287319228099</v>
      </c>
      <c r="K44" s="6">
        <v>3.2123997905502701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344.18522911000002</v>
      </c>
      <c r="E45" s="6">
        <v>118.5160241</v>
      </c>
      <c r="F45" s="6">
        <v>33248.670419200003</v>
      </c>
      <c r="G45" s="6">
        <v>6909.7798442499998</v>
      </c>
      <c r="H45" s="6">
        <v>0.847305446200458</v>
      </c>
      <c r="I45" s="6">
        <v>0.29175939055147898</v>
      </c>
      <c r="J45" s="6">
        <v>81.850634897840607</v>
      </c>
      <c r="K45" s="6">
        <v>17.010300265407501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1589.9216348699999</v>
      </c>
      <c r="E46" s="6">
        <v>344.85312119000002</v>
      </c>
      <c r="F46" s="6">
        <v>69073.613484469999</v>
      </c>
      <c r="G46" s="6">
        <v>6668.0605717899998</v>
      </c>
      <c r="H46" s="6">
        <v>2.0468515993973</v>
      </c>
      <c r="I46" s="6">
        <v>0.44396097718527999</v>
      </c>
      <c r="J46" s="6">
        <v>88.924782917617705</v>
      </c>
      <c r="K46" s="6">
        <v>8.5844045057997107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4261.75024209</v>
      </c>
      <c r="E47" s="6">
        <v>831.48982323999996</v>
      </c>
      <c r="F47" s="6">
        <v>74952.078714189993</v>
      </c>
      <c r="G47" s="6">
        <v>1318.9304785300001</v>
      </c>
      <c r="H47" s="6">
        <v>5.2378658697798404</v>
      </c>
      <c r="I47" s="6">
        <v>1.02193510150004</v>
      </c>
      <c r="J47" s="6">
        <v>92.119179366451803</v>
      </c>
      <c r="K47" s="6">
        <v>1.6210196622683199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1163.80875042</v>
      </c>
      <c r="E48" s="6">
        <v>51.797902239999999</v>
      </c>
      <c r="F48" s="6">
        <v>55349.152563839998</v>
      </c>
      <c r="G48" s="6">
        <v>2047.11590574</v>
      </c>
      <c r="H48" s="6">
        <v>1.98561937831332</v>
      </c>
      <c r="I48" s="6">
        <v>8.8374415819270594E-2</v>
      </c>
      <c r="J48" s="6">
        <v>94.433342131444704</v>
      </c>
      <c r="K48" s="6">
        <v>3.4926640744227502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2647.9075290300002</v>
      </c>
      <c r="E49" s="6">
        <v>871.04401990999997</v>
      </c>
      <c r="F49" s="6">
        <v>53815.696939000001</v>
      </c>
      <c r="G49" s="6">
        <v>81.11733495</v>
      </c>
      <c r="H49" s="6">
        <v>4.6118126111876299</v>
      </c>
      <c r="I49" s="6">
        <v>1.5170816019364799</v>
      </c>
      <c r="J49" s="6">
        <v>93.729825192970296</v>
      </c>
      <c r="K49" s="6">
        <v>0.141280593905552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1764.9233406999999</v>
      </c>
      <c r="E50" s="6">
        <v>235.18757231000001</v>
      </c>
      <c r="F50" s="6">
        <v>75939.379919810002</v>
      </c>
      <c r="G50" s="6">
        <v>647.43910960000005</v>
      </c>
      <c r="H50" s="6">
        <v>2.2458229911680498</v>
      </c>
      <c r="I50" s="6">
        <v>0.29927059433714998</v>
      </c>
      <c r="J50" s="6">
        <v>96.631055539960897</v>
      </c>
      <c r="K50" s="6">
        <v>0.82385087453393702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2828.7724392800001</v>
      </c>
      <c r="E51" s="6">
        <v>827.45198879999998</v>
      </c>
      <c r="F51" s="6">
        <v>86337.918671220003</v>
      </c>
      <c r="G51" s="6">
        <v>103.00737313</v>
      </c>
      <c r="H51" s="6">
        <v>3.1396913492237601</v>
      </c>
      <c r="I51" s="6">
        <v>0.91839973235690997</v>
      </c>
      <c r="J51" s="6">
        <v>95.827579694254197</v>
      </c>
      <c r="K51" s="6">
        <v>0.114329224165109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719.96911692000003</v>
      </c>
      <c r="E52" s="6">
        <v>136.46701934500001</v>
      </c>
      <c r="F52" s="6">
        <v>33440.447598019004</v>
      </c>
      <c r="G52" s="6">
        <v>797.41573884000002</v>
      </c>
      <c r="H52" s="6">
        <v>2.0515272500919099</v>
      </c>
      <c r="I52" s="6">
        <v>0.38885808063930599</v>
      </c>
      <c r="J52" s="6">
        <v>95.287405932203995</v>
      </c>
      <c r="K52" s="6">
        <v>2.2722087370647701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1628.4899780180001</v>
      </c>
      <c r="E53" s="6">
        <v>335.85283972600001</v>
      </c>
      <c r="F53" s="6">
        <v>55405.979566144997</v>
      </c>
      <c r="G53" s="6">
        <v>237.12064119600001</v>
      </c>
      <c r="H53" s="6">
        <v>2.8268742587808999</v>
      </c>
      <c r="I53" s="6">
        <v>0.58300251163682804</v>
      </c>
      <c r="J53" s="6">
        <v>96.178508638230298</v>
      </c>
      <c r="K53" s="6">
        <v>0.41161459135193101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1099.932014064</v>
      </c>
      <c r="E54" s="6">
        <v>86.764613463000003</v>
      </c>
      <c r="F54" s="6">
        <v>38755.034635454998</v>
      </c>
      <c r="G54" s="6">
        <v>1596.7259879789999</v>
      </c>
      <c r="H54" s="6">
        <v>2.6479847516208701</v>
      </c>
      <c r="I54" s="6">
        <v>0.208877794711533</v>
      </c>
      <c r="J54" s="6">
        <v>93.299167085841603</v>
      </c>
      <c r="K54" s="6">
        <v>3.8439703678259698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978.09851967999998</v>
      </c>
      <c r="E55" s="6">
        <v>277.64013008000001</v>
      </c>
      <c r="F55" s="6">
        <v>28835.340004696001</v>
      </c>
      <c r="G55" s="6">
        <v>821.84304826000005</v>
      </c>
      <c r="H55" s="6">
        <v>3.1640442436538301</v>
      </c>
      <c r="I55" s="6">
        <v>0.89813616697255305</v>
      </c>
      <c r="J55" s="6">
        <v>93.279245106626504</v>
      </c>
      <c r="K55" s="6">
        <v>2.6585744827471101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664.77406172999997</v>
      </c>
      <c r="E56" s="6">
        <v>36.996919149999997</v>
      </c>
      <c r="F56" s="6">
        <v>48924.57537816</v>
      </c>
      <c r="G56" s="6">
        <v>54.204781539999999</v>
      </c>
      <c r="H56" s="6">
        <v>1.3380971959206001</v>
      </c>
      <c r="I56" s="6">
        <v>7.4469623022720893E-2</v>
      </c>
      <c r="J56" s="6">
        <v>98.478326538123895</v>
      </c>
      <c r="K56" s="6">
        <v>0.10910664293280101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1233.83318328</v>
      </c>
      <c r="E57" s="6">
        <v>35.80793765</v>
      </c>
      <c r="F57" s="6">
        <v>31739.480593827</v>
      </c>
      <c r="G57" s="6">
        <v>0</v>
      </c>
      <c r="H57" s="6">
        <v>3.7378552326898302</v>
      </c>
      <c r="I57" s="6">
        <v>0.10847891670499001</v>
      </c>
      <c r="J57" s="6">
        <v>96.153665850605194</v>
      </c>
      <c r="K57" s="6">
        <v>0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138.54666523099999</v>
      </c>
      <c r="E58" s="6">
        <v>99.64855369</v>
      </c>
      <c r="F58" s="6">
        <v>4064.7746851920001</v>
      </c>
      <c r="G58" s="6">
        <v>19.378711331000002</v>
      </c>
      <c r="H58" s="6">
        <v>3.2053561051499799</v>
      </c>
      <c r="I58" s="6">
        <v>2.3054261133391698</v>
      </c>
      <c r="J58" s="6">
        <v>94.040880244326601</v>
      </c>
      <c r="K58" s="6">
        <v>0.44833753718427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10.483737033000001</v>
      </c>
      <c r="E59" s="6">
        <v>22.974720420000001</v>
      </c>
      <c r="F59" s="6">
        <v>2807.585981107</v>
      </c>
      <c r="G59" s="6">
        <v>12.001125323</v>
      </c>
      <c r="H59" s="6">
        <v>0.367457749911698</v>
      </c>
      <c r="I59" s="6">
        <v>0.80527001429067102</v>
      </c>
      <c r="J59" s="6">
        <v>98.406629625846904</v>
      </c>
      <c r="K59" s="6">
        <v>0.42064260995069602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2055.3790096799999</v>
      </c>
      <c r="E60" s="6">
        <v>290.47629843999999</v>
      </c>
      <c r="F60" s="6">
        <v>68268.057147739994</v>
      </c>
      <c r="G60" s="6">
        <v>1556.6650145000001</v>
      </c>
      <c r="H60" s="6">
        <v>2.84794591053969</v>
      </c>
      <c r="I60" s="6">
        <v>0.40248576167939998</v>
      </c>
      <c r="J60" s="6">
        <v>94.592643623750007</v>
      </c>
      <c r="K60" s="6">
        <v>2.1569247040309598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888.08795408000003</v>
      </c>
      <c r="E61" s="6">
        <v>72.750990220000006</v>
      </c>
      <c r="F61" s="6">
        <v>41554.291222549997</v>
      </c>
      <c r="G61" s="6">
        <v>152.63721973</v>
      </c>
      <c r="H61" s="6">
        <v>2.0814024460987501</v>
      </c>
      <c r="I61" s="6">
        <v>0.17050573460021701</v>
      </c>
      <c r="J61" s="6">
        <v>97.390357564431199</v>
      </c>
      <c r="K61" s="6">
        <v>0.35773425486989002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376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377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378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379</v>
      </c>
      <c r="E16" s="5" t="s">
        <v>380</v>
      </c>
      <c r="F16" s="5" t="s">
        <v>381</v>
      </c>
      <c r="G16" s="5" t="s">
        <v>382</v>
      </c>
      <c r="H16" s="5" t="s">
        <v>383</v>
      </c>
      <c r="I16" s="5" t="s">
        <v>384</v>
      </c>
      <c r="J16" s="5" t="s">
        <v>385</v>
      </c>
      <c r="K16" s="5" t="s">
        <v>386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703363.56941441202</v>
      </c>
      <c r="E17" s="6">
        <v>405172.45835253003</v>
      </c>
      <c r="F17" s="6">
        <v>174173.12195062099</v>
      </c>
      <c r="G17" s="6">
        <v>38913.873003490997</v>
      </c>
      <c r="H17" s="6">
        <v>53.219681960917697</v>
      </c>
      <c r="I17" s="6">
        <v>30.6571882743334</v>
      </c>
      <c r="J17" s="6">
        <v>13.178729407423701</v>
      </c>
      <c r="K17" s="6">
        <v>2.9444003573252102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387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379</v>
      </c>
      <c r="E27" s="5" t="s">
        <v>380</v>
      </c>
      <c r="F27" s="5" t="s">
        <v>381</v>
      </c>
      <c r="G27" s="5" t="s">
        <v>382</v>
      </c>
      <c r="H27" s="5" t="s">
        <v>383</v>
      </c>
      <c r="I27" s="5" t="s">
        <v>384</v>
      </c>
      <c r="J27" s="5" t="s">
        <v>385</v>
      </c>
      <c r="K27" s="5" t="s">
        <v>386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363.874444278</v>
      </c>
      <c r="E28" s="6">
        <v>299.899223318</v>
      </c>
      <c r="F28" s="6">
        <v>206.95656317000001</v>
      </c>
      <c r="G28" s="6">
        <v>53.202497735000001</v>
      </c>
      <c r="H28" s="6">
        <v>39.383218393870997</v>
      </c>
      <c r="I28" s="6">
        <v>32.458989065639003</v>
      </c>
      <c r="J28" s="6">
        <v>22.399527236768499</v>
      </c>
      <c r="K28" s="6">
        <v>5.7582653037214504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27009.324681630002</v>
      </c>
      <c r="E29" s="6">
        <v>19292.12818227</v>
      </c>
      <c r="F29" s="6">
        <v>9205.8162688499997</v>
      </c>
      <c r="G29" s="6">
        <v>1186.2199831</v>
      </c>
      <c r="H29" s="6">
        <v>47.640963896997</v>
      </c>
      <c r="I29" s="6">
        <v>34.028824972912901</v>
      </c>
      <c r="J29" s="6">
        <v>16.237872130322501</v>
      </c>
      <c r="K29" s="6">
        <v>2.0923389997677302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26711.155913890001</v>
      </c>
      <c r="E30" s="6">
        <v>21789.661564980001</v>
      </c>
      <c r="F30" s="6">
        <v>15155.927971560001</v>
      </c>
      <c r="G30" s="6">
        <v>2591.6133047799999</v>
      </c>
      <c r="H30" s="6">
        <v>40.319724768712597</v>
      </c>
      <c r="I30" s="6">
        <v>32.890870014596999</v>
      </c>
      <c r="J30" s="6">
        <v>22.877439164284301</v>
      </c>
      <c r="K30" s="6">
        <v>3.9119660524060702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24179.292674602999</v>
      </c>
      <c r="E31" s="6">
        <v>12147.99133162</v>
      </c>
      <c r="F31" s="6">
        <v>3365.2707375519999</v>
      </c>
      <c r="G31" s="6">
        <v>1238.5319703949999</v>
      </c>
      <c r="H31" s="6">
        <v>59.073175465513202</v>
      </c>
      <c r="I31" s="6">
        <v>29.679132187356402</v>
      </c>
      <c r="J31" s="6">
        <v>8.2217967019843901</v>
      </c>
      <c r="K31" s="6">
        <v>3.0258956451459902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16298.736129819999</v>
      </c>
      <c r="E32" s="6">
        <v>12560.734627870001</v>
      </c>
      <c r="F32" s="6">
        <v>11441.667179620001</v>
      </c>
      <c r="G32" s="6">
        <v>2391.6161395680001</v>
      </c>
      <c r="H32" s="6">
        <v>38.176820592249499</v>
      </c>
      <c r="I32" s="6">
        <v>29.421232945645901</v>
      </c>
      <c r="J32" s="6">
        <v>26.800021284681399</v>
      </c>
      <c r="K32" s="6">
        <v>5.6019251774232002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27883.086692239998</v>
      </c>
      <c r="E33" s="6">
        <v>20304.98476069</v>
      </c>
      <c r="F33" s="6">
        <v>6295.6024160899997</v>
      </c>
      <c r="G33" s="6">
        <v>1051.0466296500001</v>
      </c>
      <c r="H33" s="6">
        <v>50.208385748349599</v>
      </c>
      <c r="I33" s="6">
        <v>36.562684710326899</v>
      </c>
      <c r="J33" s="6">
        <v>11.3363358265948</v>
      </c>
      <c r="K33" s="6">
        <v>1.8925937147287399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28147.444639288002</v>
      </c>
      <c r="E34" s="6">
        <v>16154.952729293</v>
      </c>
      <c r="F34" s="6">
        <v>4499.0096174700002</v>
      </c>
      <c r="G34" s="6">
        <v>1428.2990912600001</v>
      </c>
      <c r="H34" s="6">
        <v>56.037446438497803</v>
      </c>
      <c r="I34" s="6">
        <v>32.1621486385529</v>
      </c>
      <c r="J34" s="6">
        <v>8.9568702841807504</v>
      </c>
      <c r="K34" s="6">
        <v>2.84353463876861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35178.271432724003</v>
      </c>
      <c r="E35" s="6">
        <v>19678.007044449001</v>
      </c>
      <c r="F35" s="6">
        <v>4626.788821567</v>
      </c>
      <c r="G35" s="6">
        <v>1161.8664196310001</v>
      </c>
      <c r="H35" s="6">
        <v>58.006941842971401</v>
      </c>
      <c r="I35" s="6">
        <v>32.447899334562202</v>
      </c>
      <c r="J35" s="6">
        <v>7.6293080689202197</v>
      </c>
      <c r="K35" s="6">
        <v>1.9158507535461899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43742.100955740003</v>
      </c>
      <c r="E36" s="6">
        <v>20348.081614182</v>
      </c>
      <c r="F36" s="6">
        <v>3830.0295073860002</v>
      </c>
      <c r="G36" s="6">
        <v>767.84387026000002</v>
      </c>
      <c r="H36" s="6">
        <v>63.682252106727098</v>
      </c>
      <c r="I36" s="6">
        <v>29.6239008856422</v>
      </c>
      <c r="J36" s="6">
        <v>5.57597598963872</v>
      </c>
      <c r="K36" s="6">
        <v>1.1178710179920099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30909.076772498</v>
      </c>
      <c r="E37" s="6">
        <v>16396.605814130002</v>
      </c>
      <c r="F37" s="6">
        <v>5504.2909152780003</v>
      </c>
      <c r="G37" s="6">
        <v>1377.38627114</v>
      </c>
      <c r="H37" s="6">
        <v>57.041119740757097</v>
      </c>
      <c r="I37" s="6">
        <v>30.259097108263301</v>
      </c>
      <c r="J37" s="6">
        <v>10.1578872606669</v>
      </c>
      <c r="K37" s="6">
        <v>2.5418958903126798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19295.662003154001</v>
      </c>
      <c r="E38" s="6">
        <v>8688.1472765880008</v>
      </c>
      <c r="F38" s="6">
        <v>1717.07488281</v>
      </c>
      <c r="G38" s="6">
        <v>197.27160645999999</v>
      </c>
      <c r="H38" s="6">
        <v>64.537967332262795</v>
      </c>
      <c r="I38" s="6">
        <v>29.059141117971102</v>
      </c>
      <c r="J38" s="6">
        <v>5.7430795935235102</v>
      </c>
      <c r="K38" s="6">
        <v>0.65981195624267397</v>
      </c>
    </row>
    <row r="39" spans="1:11" x14ac:dyDescent="0.25">
      <c r="A39" s="6" t="s">
        <v>42</v>
      </c>
      <c r="B39" s="6" t="s">
        <v>44</v>
      </c>
      <c r="C39" s="6" t="s">
        <v>13</v>
      </c>
      <c r="D39" s="6">
        <v>1903.4914447020001</v>
      </c>
      <c r="E39" s="6">
        <v>1369.5666682650001</v>
      </c>
      <c r="F39" s="6">
        <v>735.13245574999996</v>
      </c>
      <c r="G39" s="6">
        <v>119.80640057700001</v>
      </c>
      <c r="H39" s="6">
        <v>46.111745208658597</v>
      </c>
      <c r="I39" s="6">
        <v>33.177511477176097</v>
      </c>
      <c r="J39" s="6">
        <v>17.808454347671901</v>
      </c>
      <c r="K39" s="6">
        <v>2.90228896649336</v>
      </c>
    </row>
    <row r="40" spans="1:11" x14ac:dyDescent="0.25">
      <c r="A40" s="6" t="s">
        <v>42</v>
      </c>
      <c r="B40" s="6" t="s">
        <v>43</v>
      </c>
      <c r="C40" s="6" t="s">
        <v>13</v>
      </c>
      <c r="D40" s="6">
        <v>726.21562326000003</v>
      </c>
      <c r="E40" s="6">
        <v>765.97422612000003</v>
      </c>
      <c r="F40" s="6">
        <v>81.94506629</v>
      </c>
      <c r="G40" s="6">
        <v>0</v>
      </c>
      <c r="H40" s="6">
        <v>46.134268164104597</v>
      </c>
      <c r="I40" s="6">
        <v>48.6600111905896</v>
      </c>
      <c r="J40" s="6">
        <v>5.2057206453057896</v>
      </c>
      <c r="K40" s="6">
        <v>0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57188.417018553999</v>
      </c>
      <c r="E41" s="6">
        <v>23524.81358288</v>
      </c>
      <c r="F41" s="6">
        <v>5360.8848753000002</v>
      </c>
      <c r="G41" s="6">
        <v>1045.33350636</v>
      </c>
      <c r="H41" s="6">
        <v>65.643685406747394</v>
      </c>
      <c r="I41" s="6">
        <v>27.002941200242301</v>
      </c>
      <c r="J41" s="6">
        <v>6.15348804184966</v>
      </c>
      <c r="K41" s="6">
        <v>1.19988535116063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37181.124953986</v>
      </c>
      <c r="E42" s="6">
        <v>19147.168667587001</v>
      </c>
      <c r="F42" s="6">
        <v>4736.9657726599999</v>
      </c>
      <c r="G42" s="6">
        <v>252.38755993999999</v>
      </c>
      <c r="H42" s="6">
        <v>60.6369076454843</v>
      </c>
      <c r="I42" s="6">
        <v>31.226196076794999</v>
      </c>
      <c r="J42" s="6">
        <v>7.7252895503316799</v>
      </c>
      <c r="K42" s="6">
        <v>0.41160672738898002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21675.97845441</v>
      </c>
      <c r="E43" s="6">
        <v>10682.759839155</v>
      </c>
      <c r="F43" s="6">
        <v>2010.8990263779999</v>
      </c>
      <c r="G43" s="6">
        <v>342.00825104799998</v>
      </c>
      <c r="H43" s="6">
        <v>62.445839423196098</v>
      </c>
      <c r="I43" s="6">
        <v>30.775722854472601</v>
      </c>
      <c r="J43" s="6">
        <v>5.7931538343965299</v>
      </c>
      <c r="K43" s="6">
        <v>0.98528388793477695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18459.453111239</v>
      </c>
      <c r="E44" s="6">
        <v>10501.0442444</v>
      </c>
      <c r="F44" s="6">
        <v>2572.561473446</v>
      </c>
      <c r="G44" s="6">
        <v>424.73852935500003</v>
      </c>
      <c r="H44" s="6">
        <v>57.7619693378645</v>
      </c>
      <c r="I44" s="6">
        <v>32.859098912919002</v>
      </c>
      <c r="J44" s="6">
        <v>8.0498710364548707</v>
      </c>
      <c r="K44" s="6">
        <v>1.3290607127616301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2913.1248199299998</v>
      </c>
      <c r="E45" s="6">
        <v>4148.5501672700002</v>
      </c>
      <c r="F45" s="6">
        <v>3325.0454443200001</v>
      </c>
      <c r="G45" s="6">
        <v>1779.8383090499999</v>
      </c>
      <c r="H45" s="6">
        <v>23.943704066590701</v>
      </c>
      <c r="I45" s="6">
        <v>34.097975078494898</v>
      </c>
      <c r="J45" s="6">
        <v>27.329383067312801</v>
      </c>
      <c r="K45" s="6">
        <v>14.6289377876017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5403.7308293799997</v>
      </c>
      <c r="E46" s="6">
        <v>7850.1033155300001</v>
      </c>
      <c r="F46" s="6">
        <v>11136.82807191</v>
      </c>
      <c r="G46" s="6">
        <v>3604.1311010200002</v>
      </c>
      <c r="H46" s="6">
        <v>19.302628056683702</v>
      </c>
      <c r="I46" s="6">
        <v>28.041297631325701</v>
      </c>
      <c r="J46" s="6">
        <v>39.781783510482001</v>
      </c>
      <c r="K46" s="6">
        <v>12.874290801508501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24984.433926490001</v>
      </c>
      <c r="E47" s="6">
        <v>14156.013964989999</v>
      </c>
      <c r="F47" s="6">
        <v>6498.7479650300002</v>
      </c>
      <c r="G47" s="6">
        <v>1372.45144536</v>
      </c>
      <c r="H47" s="6">
        <v>53.145199882192102</v>
      </c>
      <c r="I47" s="6">
        <v>30.1117165158918</v>
      </c>
      <c r="J47" s="6">
        <v>13.8236976111482</v>
      </c>
      <c r="K47" s="6">
        <v>2.9193859907678799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4889.9345717400001</v>
      </c>
      <c r="E48" s="6">
        <v>7275.97083785</v>
      </c>
      <c r="F48" s="6">
        <v>8893.2697751800006</v>
      </c>
      <c r="G48" s="6">
        <v>2987.6561225099999</v>
      </c>
      <c r="H48" s="6">
        <v>20.335047513139902</v>
      </c>
      <c r="I48" s="6">
        <v>30.257503555768899</v>
      </c>
      <c r="J48" s="6">
        <v>36.983125392024597</v>
      </c>
      <c r="K48" s="6">
        <v>12.424323539066499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34211.411735720001</v>
      </c>
      <c r="E49" s="6">
        <v>10910.75355252</v>
      </c>
      <c r="F49" s="6">
        <v>4590.9605671500003</v>
      </c>
      <c r="G49" s="6">
        <v>318.41793637000001</v>
      </c>
      <c r="H49" s="6">
        <v>68.379684380945505</v>
      </c>
      <c r="I49" s="6">
        <v>21.807749123098102</v>
      </c>
      <c r="J49" s="6">
        <v>9.1761321342758801</v>
      </c>
      <c r="K49" s="6">
        <v>0.63643436168052503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31971.28220365</v>
      </c>
      <c r="E50" s="6">
        <v>16177.454549399999</v>
      </c>
      <c r="F50" s="6">
        <v>7550.2937699900003</v>
      </c>
      <c r="G50" s="6">
        <v>1582.65963515</v>
      </c>
      <c r="H50" s="6">
        <v>55.814139064957097</v>
      </c>
      <c r="I50" s="6">
        <v>28.241929497408499</v>
      </c>
      <c r="J50" s="6">
        <v>13.1809898575601</v>
      </c>
      <c r="K50" s="6">
        <v>2.76294158007437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43215.713098679997</v>
      </c>
      <c r="E51" s="6">
        <v>26445.715450029998</v>
      </c>
      <c r="F51" s="6">
        <v>8633.8555596200003</v>
      </c>
      <c r="G51" s="6">
        <v>1347.0994910100001</v>
      </c>
      <c r="H51" s="6">
        <v>54.262204551896602</v>
      </c>
      <c r="I51" s="6">
        <v>33.205580062836198</v>
      </c>
      <c r="J51" s="6">
        <v>10.8407799583883</v>
      </c>
      <c r="K51" s="6">
        <v>1.6914354268788701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5748.5484253639997</v>
      </c>
      <c r="E52" s="6">
        <v>7860.7082550940004</v>
      </c>
      <c r="F52" s="6">
        <v>7035.8330433299998</v>
      </c>
      <c r="G52" s="6">
        <v>2548.381617643</v>
      </c>
      <c r="H52" s="6">
        <v>24.785200717648699</v>
      </c>
      <c r="I52" s="6">
        <v>33.891900610204203</v>
      </c>
      <c r="J52" s="6">
        <v>30.335403182022802</v>
      </c>
      <c r="K52" s="6">
        <v>10.987495490124299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23399.109935949</v>
      </c>
      <c r="E53" s="6">
        <v>10168.831168478</v>
      </c>
      <c r="F53" s="6">
        <v>3791.2436971679999</v>
      </c>
      <c r="G53" s="6">
        <v>721.14432166200004</v>
      </c>
      <c r="H53" s="6">
        <v>61.446711398453601</v>
      </c>
      <c r="I53" s="6">
        <v>26.7036325646344</v>
      </c>
      <c r="J53" s="6">
        <v>9.9559110555390493</v>
      </c>
      <c r="K53" s="6">
        <v>1.8937449813730001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4981.0295002430003</v>
      </c>
      <c r="E54" s="6">
        <v>4446.545676967</v>
      </c>
      <c r="F54" s="6">
        <v>4386.5107917519999</v>
      </c>
      <c r="G54" s="6">
        <v>1763.440399524</v>
      </c>
      <c r="H54" s="6">
        <v>31.975741092756799</v>
      </c>
      <c r="I54" s="6">
        <v>28.544619805379099</v>
      </c>
      <c r="J54" s="6">
        <v>28.159225591979101</v>
      </c>
      <c r="K54" s="6">
        <v>11.3204135098851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8199.3409823300008</v>
      </c>
      <c r="E55" s="6">
        <v>6118.1924040699996</v>
      </c>
      <c r="F55" s="6">
        <v>2883.6515155799998</v>
      </c>
      <c r="G55" s="6">
        <v>784.34578624000005</v>
      </c>
      <c r="H55" s="6">
        <v>45.588540724574401</v>
      </c>
      <c r="I55" s="6">
        <v>34.0173026313715</v>
      </c>
      <c r="J55" s="6">
        <v>16.0331744754616</v>
      </c>
      <c r="K55" s="6">
        <v>4.3609821685924697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30762.44152692</v>
      </c>
      <c r="E56" s="6">
        <v>14199.966095289999</v>
      </c>
      <c r="F56" s="6">
        <v>4484.1333383399997</v>
      </c>
      <c r="G56" s="6">
        <v>561.25750392999998</v>
      </c>
      <c r="H56" s="6">
        <v>61.5152885579841</v>
      </c>
      <c r="I56" s="6">
        <v>28.395503364092502</v>
      </c>
      <c r="J56" s="6">
        <v>8.9668681206292895</v>
      </c>
      <c r="K56" s="6">
        <v>1.1223399572941699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36541.001286541003</v>
      </c>
      <c r="E57" s="6">
        <v>18623.777615223</v>
      </c>
      <c r="F57" s="6">
        <v>2930.2168823349998</v>
      </c>
      <c r="G57" s="6">
        <v>412.30310790499999</v>
      </c>
      <c r="H57" s="6">
        <v>62.455457658352003</v>
      </c>
      <c r="I57" s="6">
        <v>31.831545752265502</v>
      </c>
      <c r="J57" s="6">
        <v>5.0082928759773298</v>
      </c>
      <c r="K57" s="6">
        <v>0.70470371340514604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2094.0027338539999</v>
      </c>
      <c r="E58" s="6">
        <v>1663.4538808350001</v>
      </c>
      <c r="F58" s="6">
        <v>1314.4466623149999</v>
      </c>
      <c r="G58" s="6">
        <v>204.24178841400001</v>
      </c>
      <c r="H58" s="6">
        <v>39.688119031808803</v>
      </c>
      <c r="I58" s="6">
        <v>31.5278268548367</v>
      </c>
      <c r="J58" s="6">
        <v>24.913012171147798</v>
      </c>
      <c r="K58" s="6">
        <v>3.8710419422067002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249.095393395</v>
      </c>
      <c r="E59" s="6">
        <v>1308.1202782959999</v>
      </c>
      <c r="F59" s="6">
        <v>458.44640014399999</v>
      </c>
      <c r="G59" s="6">
        <v>34.851156304</v>
      </c>
      <c r="H59" s="6">
        <v>12.147953496553299</v>
      </c>
      <c r="I59" s="6">
        <v>63.794773929999003</v>
      </c>
      <c r="J59" s="6">
        <v>22.357641679789399</v>
      </c>
      <c r="K59" s="6">
        <v>1.69963089365827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13171.4349227</v>
      </c>
      <c r="E60" s="6">
        <v>10955.139918770001</v>
      </c>
      <c r="F60" s="6">
        <v>10451.05944055</v>
      </c>
      <c r="G60" s="6">
        <v>2967.5991849400002</v>
      </c>
      <c r="H60" s="6">
        <v>35.0815102382861</v>
      </c>
      <c r="I60" s="6">
        <v>29.178510578208499</v>
      </c>
      <c r="J60" s="6">
        <v>27.835915442494102</v>
      </c>
      <c r="K60" s="6">
        <v>7.90406374101123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13775.22657551</v>
      </c>
      <c r="E61" s="6">
        <v>9210.6398241200004</v>
      </c>
      <c r="F61" s="6">
        <v>4461.7554747300001</v>
      </c>
      <c r="G61" s="6">
        <v>294.8820652</v>
      </c>
      <c r="H61" s="6">
        <v>49.6538690434028</v>
      </c>
      <c r="I61" s="6">
        <v>33.200463246527299</v>
      </c>
      <c r="J61" s="6">
        <v>16.082742511095599</v>
      </c>
      <c r="K61" s="6">
        <v>1.0629251989742201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388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389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390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379</v>
      </c>
      <c r="E16" s="5" t="s">
        <v>380</v>
      </c>
      <c r="F16" s="5" t="s">
        <v>381</v>
      </c>
      <c r="G16" s="5" t="s">
        <v>382</v>
      </c>
      <c r="H16" s="5" t="s">
        <v>383</v>
      </c>
      <c r="I16" s="5" t="s">
        <v>384</v>
      </c>
      <c r="J16" s="5" t="s">
        <v>385</v>
      </c>
      <c r="K16" s="5" t="s">
        <v>386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63408.002891012002</v>
      </c>
      <c r="E17" s="6">
        <v>140041.351738333</v>
      </c>
      <c r="F17" s="6">
        <v>321180.824187727</v>
      </c>
      <c r="G17" s="6">
        <v>110732.091894838</v>
      </c>
      <c r="H17" s="6">
        <v>9.9798187292368894</v>
      </c>
      <c r="I17" s="6">
        <v>22.041181573690199</v>
      </c>
      <c r="J17" s="6">
        <v>50.550817855119199</v>
      </c>
      <c r="K17" s="6">
        <v>17.428181841953698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391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379</v>
      </c>
      <c r="E27" s="5" t="s">
        <v>380</v>
      </c>
      <c r="F27" s="5" t="s">
        <v>381</v>
      </c>
      <c r="G27" s="5" t="s">
        <v>382</v>
      </c>
      <c r="H27" s="5" t="s">
        <v>383</v>
      </c>
      <c r="I27" s="5" t="s">
        <v>384</v>
      </c>
      <c r="J27" s="5" t="s">
        <v>385</v>
      </c>
      <c r="K27" s="5" t="s">
        <v>386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14.347650005</v>
      </c>
      <c r="E28" s="6">
        <v>11.050431744999999</v>
      </c>
      <c r="F28" s="6">
        <v>3.981451845</v>
      </c>
      <c r="G28" s="6">
        <v>40.354628364</v>
      </c>
      <c r="H28" s="6">
        <v>20.574779422222999</v>
      </c>
      <c r="I28" s="6">
        <v>15.846511142554601</v>
      </c>
      <c r="J28" s="6">
        <v>5.7094711302917496</v>
      </c>
      <c r="K28" s="6">
        <v>57.869238304930597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1295.54672413</v>
      </c>
      <c r="E29" s="6">
        <v>1979.4823755800001</v>
      </c>
      <c r="F29" s="6">
        <v>10979.450107909999</v>
      </c>
      <c r="G29" s="6">
        <v>4868.4734385199999</v>
      </c>
      <c r="H29" s="6">
        <v>6.7748257714349798</v>
      </c>
      <c r="I29" s="6">
        <v>10.3513427670364</v>
      </c>
      <c r="J29" s="6">
        <v>57.415035800584</v>
      </c>
      <c r="K29" s="6">
        <v>25.458795660944698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2237.21189022</v>
      </c>
      <c r="E30" s="6">
        <v>6059.4396372900001</v>
      </c>
      <c r="F30" s="6">
        <v>22573.839624669999</v>
      </c>
      <c r="G30" s="6">
        <v>8550.0070663499991</v>
      </c>
      <c r="H30" s="6">
        <v>5.6752501650736997</v>
      </c>
      <c r="I30" s="6">
        <v>15.371291361410799</v>
      </c>
      <c r="J30" s="6">
        <v>57.2642169551752</v>
      </c>
      <c r="K30" s="6">
        <v>21.6892415183403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1316.082735166</v>
      </c>
      <c r="E31" s="6">
        <v>3291.618494675</v>
      </c>
      <c r="F31" s="6">
        <v>10685.080041753001</v>
      </c>
      <c r="G31" s="6">
        <v>4903.8068860069998</v>
      </c>
      <c r="H31" s="6">
        <v>6.51636169879857</v>
      </c>
      <c r="I31" s="6">
        <v>16.297893827360099</v>
      </c>
      <c r="J31" s="6">
        <v>52.905371730975602</v>
      </c>
      <c r="K31" s="6">
        <v>24.280372742865701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1733.87728021</v>
      </c>
      <c r="E32" s="6">
        <v>5514.0941976329996</v>
      </c>
      <c r="F32" s="6">
        <v>14442.88235442</v>
      </c>
      <c r="G32" s="6">
        <v>5630.4168805400004</v>
      </c>
      <c r="H32" s="6">
        <v>6.3462541637841499</v>
      </c>
      <c r="I32" s="6">
        <v>20.182422170609499</v>
      </c>
      <c r="J32" s="6">
        <v>52.863142810015503</v>
      </c>
      <c r="K32" s="6">
        <v>20.608180855590799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879.23911767000004</v>
      </c>
      <c r="E33" s="6">
        <v>3318.46631217</v>
      </c>
      <c r="F33" s="6">
        <v>8083.0273195600003</v>
      </c>
      <c r="G33" s="6">
        <v>2860.9925551699998</v>
      </c>
      <c r="H33" s="6">
        <v>5.8067300785375702</v>
      </c>
      <c r="I33" s="6">
        <v>21.916038267900898</v>
      </c>
      <c r="J33" s="6">
        <v>53.382472320511702</v>
      </c>
      <c r="K33" s="6">
        <v>18.894759333049802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1092.433974</v>
      </c>
      <c r="E34" s="6">
        <v>1721.894979165</v>
      </c>
      <c r="F34" s="6">
        <v>5267.6624279019998</v>
      </c>
      <c r="G34" s="6">
        <v>8280.2310034019993</v>
      </c>
      <c r="H34" s="6">
        <v>6.6765623173349402</v>
      </c>
      <c r="I34" s="6">
        <v>10.5236008819891</v>
      </c>
      <c r="J34" s="6">
        <v>32.194052275576297</v>
      </c>
      <c r="K34" s="6">
        <v>50.605784525099601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970.13663181100003</v>
      </c>
      <c r="E35" s="6">
        <v>2410.6945642269998</v>
      </c>
      <c r="F35" s="6">
        <v>9914.6693889449998</v>
      </c>
      <c r="G35" s="6">
        <v>5078.0440886699998</v>
      </c>
      <c r="H35" s="6">
        <v>5.2800733284859298</v>
      </c>
      <c r="I35" s="6">
        <v>13.120465359544101</v>
      </c>
      <c r="J35" s="6">
        <v>53.9616582703406</v>
      </c>
      <c r="K35" s="6">
        <v>27.6378030416294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1405.37146882</v>
      </c>
      <c r="E36" s="6">
        <v>3549.0393924599998</v>
      </c>
      <c r="F36" s="6">
        <v>10642.376624164001</v>
      </c>
      <c r="G36" s="6">
        <v>8106.3586569500003</v>
      </c>
      <c r="H36" s="6">
        <v>5.9290503479048198</v>
      </c>
      <c r="I36" s="6">
        <v>14.972862130366799</v>
      </c>
      <c r="J36" s="6">
        <v>44.8985824929362</v>
      </c>
      <c r="K36" s="6">
        <v>34.199505028792203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1581.92291361</v>
      </c>
      <c r="E37" s="6">
        <v>4792.1994227900004</v>
      </c>
      <c r="F37" s="6">
        <v>17215.985840076999</v>
      </c>
      <c r="G37" s="6">
        <v>3340.4897827979999</v>
      </c>
      <c r="H37" s="6">
        <v>5.8740727406135402</v>
      </c>
      <c r="I37" s="6">
        <v>17.7946268777131</v>
      </c>
      <c r="J37" s="6">
        <v>63.927232013605398</v>
      </c>
      <c r="K37" s="6">
        <v>12.404068368068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1226.90606813</v>
      </c>
      <c r="E38" s="6">
        <v>2712.54807175</v>
      </c>
      <c r="F38" s="6">
        <v>8179.3342509670001</v>
      </c>
      <c r="G38" s="6">
        <v>2010.6247014999999</v>
      </c>
      <c r="H38" s="6">
        <v>8.68334770957002</v>
      </c>
      <c r="I38" s="6">
        <v>19.197882134391101</v>
      </c>
      <c r="J38" s="6">
        <v>57.888704912996197</v>
      </c>
      <c r="K38" s="6">
        <v>14.2300652430427</v>
      </c>
    </row>
    <row r="39" spans="1:11" x14ac:dyDescent="0.25">
      <c r="A39" s="6" t="s">
        <v>42</v>
      </c>
      <c r="B39" s="6" t="s">
        <v>44</v>
      </c>
      <c r="C39" s="6" t="s">
        <v>13</v>
      </c>
      <c r="D39" s="6">
        <v>4.858854816</v>
      </c>
      <c r="E39" s="6">
        <v>10.261993443</v>
      </c>
      <c r="F39" s="6">
        <v>58.244749018999997</v>
      </c>
      <c r="G39" s="6">
        <v>310.41146744399998</v>
      </c>
      <c r="H39" s="6">
        <v>1.2660618006236599</v>
      </c>
      <c r="I39" s="6">
        <v>2.6739465138266101</v>
      </c>
      <c r="J39" s="6">
        <v>15.176714393078999</v>
      </c>
      <c r="K39" s="6">
        <v>80.883277292470694</v>
      </c>
    </row>
    <row r="40" spans="1:11" x14ac:dyDescent="0.25">
      <c r="A40" s="6" t="s">
        <v>42</v>
      </c>
      <c r="B40" s="6" t="s">
        <v>43</v>
      </c>
      <c r="C40" s="6" t="s">
        <v>13</v>
      </c>
      <c r="D40" s="6">
        <v>0</v>
      </c>
      <c r="E40" s="6">
        <v>0</v>
      </c>
      <c r="F40" s="6">
        <v>49.864145579999999</v>
      </c>
      <c r="G40" s="6">
        <v>0</v>
      </c>
      <c r="H40" s="6">
        <v>0</v>
      </c>
      <c r="I40" s="6">
        <v>0</v>
      </c>
      <c r="J40" s="6">
        <v>100</v>
      </c>
      <c r="K40" s="6">
        <v>0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610.45136288000003</v>
      </c>
      <c r="E41" s="6">
        <v>2683.050589257</v>
      </c>
      <c r="F41" s="6">
        <v>13835.209301430001</v>
      </c>
      <c r="G41" s="6">
        <v>5539.6166091900004</v>
      </c>
      <c r="H41" s="6">
        <v>2.6929704148268598</v>
      </c>
      <c r="I41" s="6">
        <v>11.8361204474421</v>
      </c>
      <c r="J41" s="6">
        <v>61.033215088443299</v>
      </c>
      <c r="K41" s="6">
        <v>24.4376940492877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811.84237874999997</v>
      </c>
      <c r="E42" s="6">
        <v>5428.20087169</v>
      </c>
      <c r="F42" s="6">
        <v>11416.945140217</v>
      </c>
      <c r="G42" s="6">
        <v>2772.3207433299999</v>
      </c>
      <c r="H42" s="6">
        <v>3.97391009860136</v>
      </c>
      <c r="I42" s="6">
        <v>26.570653153705699</v>
      </c>
      <c r="J42" s="6">
        <v>55.8851259498703</v>
      </c>
      <c r="K42" s="6">
        <v>13.5703107978226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1490.199418767</v>
      </c>
      <c r="E43" s="6">
        <v>5896.5726700490004</v>
      </c>
      <c r="F43" s="6">
        <v>10543.996526149</v>
      </c>
      <c r="G43" s="6">
        <v>1845.668135938</v>
      </c>
      <c r="H43" s="6">
        <v>7.5352270863403001</v>
      </c>
      <c r="I43" s="6">
        <v>29.816153153978899</v>
      </c>
      <c r="J43" s="6">
        <v>53.3159570601997</v>
      </c>
      <c r="K43" s="6">
        <v>9.3326626994811193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6920.863038599</v>
      </c>
      <c r="E44" s="6">
        <v>7471.0209523670001</v>
      </c>
      <c r="F44" s="6">
        <v>4590.4325329180001</v>
      </c>
      <c r="G44" s="6">
        <v>788.35579790999998</v>
      </c>
      <c r="H44" s="6">
        <v>35.005704034505001</v>
      </c>
      <c r="I44" s="6">
        <v>37.788401075928</v>
      </c>
      <c r="J44" s="6">
        <v>23.2183936803089</v>
      </c>
      <c r="K44" s="6">
        <v>3.9875012092581401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5538.7242823400002</v>
      </c>
      <c r="E45" s="6">
        <v>6157.7739078200002</v>
      </c>
      <c r="F45" s="6">
        <v>4105.7351929400002</v>
      </c>
      <c r="G45" s="6">
        <v>223.78847754</v>
      </c>
      <c r="H45" s="6">
        <v>34.560818214925398</v>
      </c>
      <c r="I45" s="6">
        <v>38.423596082465899</v>
      </c>
      <c r="J45" s="6">
        <v>25.619178787118098</v>
      </c>
      <c r="K45" s="6">
        <v>1.3964069154905201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4378.8576386499999</v>
      </c>
      <c r="E46" s="6">
        <v>7298.0599651299999</v>
      </c>
      <c r="F46" s="6">
        <v>14246.13845452</v>
      </c>
      <c r="G46" s="6">
        <v>3075.4591614199999</v>
      </c>
      <c r="H46" s="6">
        <v>15.1002822229747</v>
      </c>
      <c r="I46" s="6">
        <v>25.167012551618701</v>
      </c>
      <c r="J46" s="6">
        <v>49.127130636095899</v>
      </c>
      <c r="K46" s="6">
        <v>10.605574589310599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2628.16396317</v>
      </c>
      <c r="E47" s="6">
        <v>6093.7155809799997</v>
      </c>
      <c r="F47" s="6">
        <v>12827.977097929999</v>
      </c>
      <c r="G47" s="6">
        <v>4869.4719412200002</v>
      </c>
      <c r="H47" s="6">
        <v>9.9478832510198494</v>
      </c>
      <c r="I47" s="6">
        <v>23.065368833150099</v>
      </c>
      <c r="J47" s="6">
        <v>48.555272922562999</v>
      </c>
      <c r="K47" s="6">
        <v>18.431474993267098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2216.40197799</v>
      </c>
      <c r="E48" s="6">
        <v>5085.9459161799996</v>
      </c>
      <c r="F48" s="6">
        <v>12078.463110029999</v>
      </c>
      <c r="G48" s="6">
        <v>1840.71627369</v>
      </c>
      <c r="H48" s="6">
        <v>10.4441209577748</v>
      </c>
      <c r="I48" s="6">
        <v>23.965974972399302</v>
      </c>
      <c r="J48" s="6">
        <v>56.916087856759198</v>
      </c>
      <c r="K48" s="6">
        <v>8.6738162130667202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2057.1936939799998</v>
      </c>
      <c r="E49" s="6">
        <v>4089.55596337</v>
      </c>
      <c r="F49" s="6">
        <v>12183.25876699</v>
      </c>
      <c r="G49" s="6">
        <v>4517.8803314799998</v>
      </c>
      <c r="H49" s="6">
        <v>9.0038677794943993</v>
      </c>
      <c r="I49" s="6">
        <v>17.899054074868399</v>
      </c>
      <c r="J49" s="6">
        <v>53.3233459651128</v>
      </c>
      <c r="K49" s="6">
        <v>19.773732180524402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3453.60712672</v>
      </c>
      <c r="E50" s="6">
        <v>10646.54695473</v>
      </c>
      <c r="F50" s="6">
        <v>20465.148737119998</v>
      </c>
      <c r="G50" s="6">
        <v>3645.4631208400001</v>
      </c>
      <c r="H50" s="6">
        <v>9.0383090781177007</v>
      </c>
      <c r="I50" s="6">
        <v>27.862689200242698</v>
      </c>
      <c r="J50" s="6">
        <v>53.558593328307403</v>
      </c>
      <c r="K50" s="6">
        <v>9.5404083933322195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1986.50121463</v>
      </c>
      <c r="E51" s="6">
        <v>4615.3184791100002</v>
      </c>
      <c r="F51" s="6">
        <v>13357.04827198</v>
      </c>
      <c r="G51" s="6">
        <v>6707.9391677900003</v>
      </c>
      <c r="H51" s="6">
        <v>7.44934031541304</v>
      </c>
      <c r="I51" s="6">
        <v>17.307353130065199</v>
      </c>
      <c r="J51" s="6">
        <v>50.088667177538802</v>
      </c>
      <c r="K51" s="6">
        <v>25.1546393769829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1411.054758108</v>
      </c>
      <c r="E52" s="6">
        <v>5898.5689939909998</v>
      </c>
      <c r="F52" s="6">
        <v>12533.58847359</v>
      </c>
      <c r="G52" s="6">
        <v>1771.5153363750001</v>
      </c>
      <c r="H52" s="6">
        <v>6.5282097775987804</v>
      </c>
      <c r="I52" s="6">
        <v>27.289582887658401</v>
      </c>
      <c r="J52" s="6">
        <v>57.986335648234999</v>
      </c>
      <c r="K52" s="6">
        <v>8.1958716865078003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1703.3280887880001</v>
      </c>
      <c r="E53" s="6">
        <v>6473.3362528930002</v>
      </c>
      <c r="F53" s="6">
        <v>13361.670641916</v>
      </c>
      <c r="G53" s="6">
        <v>2131.1040533380001</v>
      </c>
      <c r="H53" s="6">
        <v>7.1963179445446102</v>
      </c>
      <c r="I53" s="6">
        <v>27.348921293790202</v>
      </c>
      <c r="J53" s="6">
        <v>56.451150452132701</v>
      </c>
      <c r="K53" s="6">
        <v>9.0036103095325402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6722.992717004</v>
      </c>
      <c r="E54" s="6">
        <v>8382.3473007520006</v>
      </c>
      <c r="F54" s="6">
        <v>4434.1390004280001</v>
      </c>
      <c r="G54" s="6">
        <v>754.62341969900001</v>
      </c>
      <c r="H54" s="6">
        <v>33.127815026961699</v>
      </c>
      <c r="I54" s="6">
        <v>41.3043509877267</v>
      </c>
      <c r="J54" s="6">
        <v>21.849396956579799</v>
      </c>
      <c r="K54" s="6">
        <v>3.7184370287317798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2904.3321818300001</v>
      </c>
      <c r="E55" s="6">
        <v>7480.7758717850002</v>
      </c>
      <c r="F55" s="6">
        <v>5333.8352846260004</v>
      </c>
      <c r="G55" s="6">
        <v>450.81637279</v>
      </c>
      <c r="H55" s="6">
        <v>17.961504893908</v>
      </c>
      <c r="I55" s="6">
        <v>46.2639891097554</v>
      </c>
      <c r="J55" s="6">
        <v>32.986484523868697</v>
      </c>
      <c r="K55" s="6">
        <v>2.7880214724678498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449.74597458</v>
      </c>
      <c r="E56" s="6">
        <v>720.62023599999998</v>
      </c>
      <c r="F56" s="6">
        <v>4171.2129231500003</v>
      </c>
      <c r="G56" s="6">
        <v>2563.73496114</v>
      </c>
      <c r="H56" s="6">
        <v>5.6891600913346903</v>
      </c>
      <c r="I56" s="6">
        <v>9.1156433172925109</v>
      </c>
      <c r="J56" s="6">
        <v>52.764670360875698</v>
      </c>
      <c r="K56" s="6">
        <v>32.430526230497101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297.22427283100001</v>
      </c>
      <c r="E57" s="6">
        <v>1176.1717586980001</v>
      </c>
      <c r="F57" s="6">
        <v>6010.3042036400002</v>
      </c>
      <c r="G57" s="6">
        <v>5300.2087522579995</v>
      </c>
      <c r="H57" s="6">
        <v>2.3249873972297599</v>
      </c>
      <c r="I57" s="6">
        <v>9.2004077927554704</v>
      </c>
      <c r="J57" s="6">
        <v>47.014604136740502</v>
      </c>
      <c r="K57" s="6">
        <v>41.460000673274202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161.67862646699999</v>
      </c>
      <c r="E58" s="6">
        <v>186.769030714</v>
      </c>
      <c r="F58" s="6">
        <v>543.06820007600004</v>
      </c>
      <c r="G58" s="6">
        <v>311.59541639999998</v>
      </c>
      <c r="H58" s="6">
        <v>13.438376815766899</v>
      </c>
      <c r="I58" s="6">
        <v>15.523836805742301</v>
      </c>
      <c r="J58" s="6">
        <v>45.138651092951697</v>
      </c>
      <c r="K58" s="6">
        <v>25.899135285539199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5.5167264899999999</v>
      </c>
      <c r="E59" s="6">
        <v>83.312140389000007</v>
      </c>
      <c r="F59" s="6">
        <v>212.66110076499999</v>
      </c>
      <c r="G59" s="6">
        <v>167.11803224499999</v>
      </c>
      <c r="H59" s="6">
        <v>1.17725828225441</v>
      </c>
      <c r="I59" s="6">
        <v>17.778642363923399</v>
      </c>
      <c r="J59" s="6">
        <v>45.381449060915202</v>
      </c>
      <c r="K59" s="6">
        <v>35.662650292907003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2134.55496176</v>
      </c>
      <c r="E60" s="6">
        <v>6803.0271930899999</v>
      </c>
      <c r="F60" s="6">
        <v>17544.27017009</v>
      </c>
      <c r="G60" s="6">
        <v>4043.1570889300001</v>
      </c>
      <c r="H60" s="6">
        <v>6.9928068909623304</v>
      </c>
      <c r="I60" s="6">
        <v>22.286732498103099</v>
      </c>
      <c r="J60" s="6">
        <v>57.475068827065499</v>
      </c>
      <c r="K60" s="6">
        <v>13.245391783869101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1766.83317809</v>
      </c>
      <c r="E61" s="6">
        <v>1999.8712364099999</v>
      </c>
      <c r="F61" s="6">
        <v>9289.3227304100001</v>
      </c>
      <c r="G61" s="6">
        <v>3431.3275456000001</v>
      </c>
      <c r="H61" s="6">
        <v>10.7162926452172</v>
      </c>
      <c r="I61" s="6">
        <v>12.1297277455983</v>
      </c>
      <c r="J61" s="6">
        <v>56.342105236304903</v>
      </c>
      <c r="K61" s="6">
        <v>20.811874372879501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492</v>
      </c>
    </row>
    <row r="7" spans="1:11" ht="21" x14ac:dyDescent="0.35">
      <c r="A7" s="2" t="s">
        <v>392</v>
      </c>
    </row>
    <row r="9" spans="1:11" x14ac:dyDescent="0.25">
      <c r="A9" t="s">
        <v>2</v>
      </c>
    </row>
    <row r="10" spans="1:11" x14ac:dyDescent="0.25">
      <c r="A10" t="s">
        <v>3</v>
      </c>
    </row>
    <row r="11" spans="1:11" x14ac:dyDescent="0.25">
      <c r="A11" t="s">
        <v>393</v>
      </c>
    </row>
    <row r="12" spans="1:11" x14ac:dyDescent="0.25">
      <c r="A12" s="3" t="s">
        <v>493</v>
      </c>
    </row>
    <row r="13" spans="1:11" x14ac:dyDescent="0.25">
      <c r="A13" s="3" t="s">
        <v>5</v>
      </c>
    </row>
    <row r="15" spans="1:11" ht="17.25" x14ac:dyDescent="0.3">
      <c r="A15" s="4" t="s">
        <v>394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379</v>
      </c>
      <c r="E16" s="5" t="s">
        <v>380</v>
      </c>
      <c r="F16" s="5" t="s">
        <v>381</v>
      </c>
      <c r="G16" s="5" t="s">
        <v>382</v>
      </c>
      <c r="H16" s="5" t="s">
        <v>383</v>
      </c>
      <c r="I16" s="5" t="s">
        <v>384</v>
      </c>
      <c r="J16" s="5" t="s">
        <v>385</v>
      </c>
      <c r="K16" s="5" t="s">
        <v>386</v>
      </c>
    </row>
    <row r="17" spans="1:11" x14ac:dyDescent="0.25">
      <c r="A17" s="6" t="s">
        <v>11</v>
      </c>
      <c r="B17" s="6" t="s">
        <v>12</v>
      </c>
      <c r="C17" s="6" t="s">
        <v>13</v>
      </c>
      <c r="D17" s="6">
        <v>502734.67986925697</v>
      </c>
      <c r="E17" s="6">
        <v>697148.16590027499</v>
      </c>
      <c r="F17" s="6">
        <v>1257134.4247067301</v>
      </c>
      <c r="G17" s="6">
        <v>563338.99467167305</v>
      </c>
      <c r="H17" s="6">
        <v>16.644880131206399</v>
      </c>
      <c r="I17" s="6">
        <v>23.081653444155201</v>
      </c>
      <c r="J17" s="6">
        <v>41.622057609987102</v>
      </c>
      <c r="K17" s="6">
        <v>18.651408814651301</v>
      </c>
    </row>
    <row r="18" spans="1:11" x14ac:dyDescent="0.25">
      <c r="A18" t="s">
        <v>14</v>
      </c>
    </row>
    <row r="19" spans="1:11" x14ac:dyDescent="0.25">
      <c r="A19" t="s">
        <v>494</v>
      </c>
    </row>
    <row r="20" spans="1:11" x14ac:dyDescent="0.25">
      <c r="A20" t="s">
        <v>15</v>
      </c>
    </row>
    <row r="21" spans="1:11" x14ac:dyDescent="0.25">
      <c r="A21" t="s">
        <v>16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395</v>
      </c>
    </row>
    <row r="27" spans="1:11" x14ac:dyDescent="0.25">
      <c r="A27" s="5" t="s">
        <v>18</v>
      </c>
      <c r="B27" s="5" t="s">
        <v>19</v>
      </c>
      <c r="C27" s="5" t="s">
        <v>9</v>
      </c>
      <c r="D27" s="5" t="s">
        <v>379</v>
      </c>
      <c r="E27" s="5" t="s">
        <v>380</v>
      </c>
      <c r="F27" s="5" t="s">
        <v>381</v>
      </c>
      <c r="G27" s="5" t="s">
        <v>382</v>
      </c>
      <c r="H27" s="5" t="s">
        <v>383</v>
      </c>
      <c r="I27" s="5" t="s">
        <v>384</v>
      </c>
      <c r="J27" s="5" t="s">
        <v>385</v>
      </c>
      <c r="K27" s="5" t="s">
        <v>386</v>
      </c>
    </row>
    <row r="28" spans="1:11" x14ac:dyDescent="0.25">
      <c r="A28" s="6" t="s">
        <v>20</v>
      </c>
      <c r="B28" s="6" t="s">
        <v>21</v>
      </c>
      <c r="C28" s="6" t="s">
        <v>13</v>
      </c>
      <c r="D28" s="6">
        <v>412.47084938400002</v>
      </c>
      <c r="E28" s="6">
        <v>266.60390988</v>
      </c>
      <c r="F28" s="6">
        <v>265.720241886</v>
      </c>
      <c r="G28" s="6">
        <v>92.363338859999999</v>
      </c>
      <c r="H28" s="6">
        <v>39.769322915537003</v>
      </c>
      <c r="I28" s="6">
        <v>25.705227407941301</v>
      </c>
      <c r="J28" s="6">
        <v>25.620026531670899</v>
      </c>
      <c r="K28" s="6">
        <v>8.90542314485071</v>
      </c>
    </row>
    <row r="29" spans="1:11" x14ac:dyDescent="0.25">
      <c r="A29" s="6" t="s">
        <v>22</v>
      </c>
      <c r="B29" s="6" t="s">
        <v>23</v>
      </c>
      <c r="C29" s="6" t="s">
        <v>13</v>
      </c>
      <c r="D29" s="6">
        <v>12942.97112296</v>
      </c>
      <c r="E29" s="6">
        <v>23156.191738760001</v>
      </c>
      <c r="F29" s="6">
        <v>50218.3625101</v>
      </c>
      <c r="G29" s="6">
        <v>32022.78933304</v>
      </c>
      <c r="H29" s="6">
        <v>10.9370768154873</v>
      </c>
      <c r="I29" s="6">
        <v>19.5674583057442</v>
      </c>
      <c r="J29" s="6">
        <v>42.435549233872102</v>
      </c>
      <c r="K29" s="6">
        <v>27.0599156448964</v>
      </c>
    </row>
    <row r="30" spans="1:11" x14ac:dyDescent="0.25">
      <c r="A30" s="6" t="s">
        <v>24</v>
      </c>
      <c r="B30" s="6" t="s">
        <v>25</v>
      </c>
      <c r="C30" s="6" t="s">
        <v>13</v>
      </c>
      <c r="D30" s="6">
        <v>18578.60602367</v>
      </c>
      <c r="E30" s="6">
        <v>33998.488961110001</v>
      </c>
      <c r="F30" s="6">
        <v>82692.445083330007</v>
      </c>
      <c r="G30" s="6">
        <v>33462.038053639997</v>
      </c>
      <c r="H30" s="6">
        <v>11.010746317008</v>
      </c>
      <c r="I30" s="6">
        <v>20.1494523666329</v>
      </c>
      <c r="J30" s="6">
        <v>49.008280491315297</v>
      </c>
      <c r="K30" s="6">
        <v>19.831520825043899</v>
      </c>
    </row>
    <row r="31" spans="1:11" x14ac:dyDescent="0.25">
      <c r="A31" s="6" t="s">
        <v>26</v>
      </c>
      <c r="B31" s="6" t="s">
        <v>27</v>
      </c>
      <c r="C31" s="6" t="s">
        <v>13</v>
      </c>
      <c r="D31" s="6">
        <v>21249.506258672001</v>
      </c>
      <c r="E31" s="6">
        <v>24004.968625815</v>
      </c>
      <c r="F31" s="6">
        <v>37866.784036741003</v>
      </c>
      <c r="G31" s="6">
        <v>14914.484178733999</v>
      </c>
      <c r="H31" s="6">
        <v>21.675264129945901</v>
      </c>
      <c r="I31" s="6">
        <v>24.485935299473802</v>
      </c>
      <c r="J31" s="6">
        <v>38.625487846947998</v>
      </c>
      <c r="K31" s="6">
        <v>15.213312723632299</v>
      </c>
    </row>
    <row r="32" spans="1:11" x14ac:dyDescent="0.25">
      <c r="A32" s="6" t="s">
        <v>28</v>
      </c>
      <c r="B32" s="6" t="s">
        <v>29</v>
      </c>
      <c r="C32" s="6" t="s">
        <v>13</v>
      </c>
      <c r="D32" s="6">
        <v>18373.93994308</v>
      </c>
      <c r="E32" s="6">
        <v>25795.403450000002</v>
      </c>
      <c r="F32" s="6">
        <v>49483.992198011998</v>
      </c>
      <c r="G32" s="6">
        <v>21537.090163061999</v>
      </c>
      <c r="H32" s="6">
        <v>15.9509263229001</v>
      </c>
      <c r="I32" s="6">
        <v>22.393704408258699</v>
      </c>
      <c r="J32" s="6">
        <v>42.958424603468004</v>
      </c>
      <c r="K32" s="6">
        <v>18.696944665373199</v>
      </c>
    </row>
    <row r="33" spans="1:11" x14ac:dyDescent="0.25">
      <c r="A33" s="6" t="s">
        <v>30</v>
      </c>
      <c r="B33" s="6" t="s">
        <v>31</v>
      </c>
      <c r="C33" s="6" t="s">
        <v>13</v>
      </c>
      <c r="D33" s="6">
        <v>18324.72350271</v>
      </c>
      <c r="E33" s="6">
        <v>25895.495958750002</v>
      </c>
      <c r="F33" s="6">
        <v>44188.321013989997</v>
      </c>
      <c r="G33" s="6">
        <v>16532.91338206</v>
      </c>
      <c r="H33" s="6">
        <v>17.461854042532501</v>
      </c>
      <c r="I33" s="6">
        <v>24.676136080515001</v>
      </c>
      <c r="J33" s="6">
        <v>42.107593700759203</v>
      </c>
      <c r="K33" s="6">
        <v>15.754416176193301</v>
      </c>
    </row>
    <row r="34" spans="1:11" x14ac:dyDescent="0.25">
      <c r="A34" s="6" t="s">
        <v>32</v>
      </c>
      <c r="B34" s="6" t="s">
        <v>33</v>
      </c>
      <c r="C34" s="6" t="s">
        <v>13</v>
      </c>
      <c r="D34" s="6">
        <v>8129.9164311880004</v>
      </c>
      <c r="E34" s="6">
        <v>10678.069832403</v>
      </c>
      <c r="F34" s="6">
        <v>31302.127696667001</v>
      </c>
      <c r="G34" s="6">
        <v>40274.306050551</v>
      </c>
      <c r="H34" s="6">
        <v>8.9948206009572793</v>
      </c>
      <c r="I34" s="6">
        <v>11.814060245256901</v>
      </c>
      <c r="J34" s="6">
        <v>34.632216141812499</v>
      </c>
      <c r="K34" s="6">
        <v>44.5589030119733</v>
      </c>
    </row>
    <row r="35" spans="1:11" x14ac:dyDescent="0.25">
      <c r="A35" s="6" t="s">
        <v>34</v>
      </c>
      <c r="B35" s="6" t="s">
        <v>35</v>
      </c>
      <c r="C35" s="6" t="s">
        <v>13</v>
      </c>
      <c r="D35" s="6">
        <v>14235.982734618001</v>
      </c>
      <c r="E35" s="6">
        <v>20685.506385083001</v>
      </c>
      <c r="F35" s="6">
        <v>45526.795050048</v>
      </c>
      <c r="G35" s="6">
        <v>33524.886675305002</v>
      </c>
      <c r="H35" s="6">
        <v>12.490643744545601</v>
      </c>
      <c r="I35" s="6">
        <v>18.1494523945507</v>
      </c>
      <c r="J35" s="6">
        <v>39.945185970074903</v>
      </c>
      <c r="K35" s="6">
        <v>29.414717890828801</v>
      </c>
    </row>
    <row r="36" spans="1:11" x14ac:dyDescent="0.25">
      <c r="A36" s="6" t="s">
        <v>36</v>
      </c>
      <c r="B36" s="6" t="s">
        <v>37</v>
      </c>
      <c r="C36" s="6" t="s">
        <v>13</v>
      </c>
      <c r="D36" s="6">
        <v>16358.998667424999</v>
      </c>
      <c r="E36" s="6">
        <v>23476.849705717999</v>
      </c>
      <c r="F36" s="6">
        <v>58361.067819841999</v>
      </c>
      <c r="G36" s="6">
        <v>35886.086359761997</v>
      </c>
      <c r="H36" s="6">
        <v>12.2006506089312</v>
      </c>
      <c r="I36" s="6">
        <v>17.509191514772699</v>
      </c>
      <c r="J36" s="6">
        <v>43.526074676678903</v>
      </c>
      <c r="K36" s="6">
        <v>26.7640831996172</v>
      </c>
    </row>
    <row r="37" spans="1:11" x14ac:dyDescent="0.25">
      <c r="A37" s="6" t="s">
        <v>38</v>
      </c>
      <c r="B37" s="6" t="s">
        <v>39</v>
      </c>
      <c r="C37" s="6" t="s">
        <v>13</v>
      </c>
      <c r="D37" s="6">
        <v>21238.243664326001</v>
      </c>
      <c r="E37" s="6">
        <v>28803.144765025001</v>
      </c>
      <c r="F37" s="6">
        <v>56442.512741359998</v>
      </c>
      <c r="G37" s="6">
        <v>16056.53053916</v>
      </c>
      <c r="H37" s="6">
        <v>17.3316213824104</v>
      </c>
      <c r="I37" s="6">
        <v>23.505013294893399</v>
      </c>
      <c r="J37" s="6">
        <v>46.060318177264399</v>
      </c>
      <c r="K37" s="6">
        <v>13.1030471454318</v>
      </c>
    </row>
    <row r="38" spans="1:11" x14ac:dyDescent="0.25">
      <c r="A38" s="6" t="s">
        <v>40</v>
      </c>
      <c r="B38" s="6" t="s">
        <v>41</v>
      </c>
      <c r="C38" s="6" t="s">
        <v>13</v>
      </c>
      <c r="D38" s="6">
        <v>11292.037490723</v>
      </c>
      <c r="E38" s="6">
        <v>12273.541277640001</v>
      </c>
      <c r="F38" s="6">
        <v>25239.511829636001</v>
      </c>
      <c r="G38" s="6">
        <v>8507.7659237629996</v>
      </c>
      <c r="H38" s="6">
        <v>19.702451031096899</v>
      </c>
      <c r="I38" s="6">
        <v>21.414987879691001</v>
      </c>
      <c r="J38" s="6">
        <v>44.038132735632203</v>
      </c>
      <c r="K38" s="6">
        <v>14.8444283535799</v>
      </c>
    </row>
    <row r="39" spans="1:11" x14ac:dyDescent="0.25">
      <c r="A39" s="6" t="s">
        <v>42</v>
      </c>
      <c r="B39" s="6" t="s">
        <v>43</v>
      </c>
      <c r="C39" s="6" t="s">
        <v>13</v>
      </c>
      <c r="D39" s="6">
        <v>65.452047539999995</v>
      </c>
      <c r="E39" s="6">
        <v>394.78679240999998</v>
      </c>
      <c r="F39" s="6">
        <v>582.36219482000001</v>
      </c>
      <c r="G39" s="6">
        <v>582.07132016000003</v>
      </c>
      <c r="H39" s="6">
        <v>4.02863059381718</v>
      </c>
      <c r="I39" s="6">
        <v>24.2994712879822</v>
      </c>
      <c r="J39" s="6">
        <v>35.844900853568802</v>
      </c>
      <c r="K39" s="6">
        <v>35.8269972646318</v>
      </c>
    </row>
    <row r="40" spans="1:11" x14ac:dyDescent="0.25">
      <c r="A40" s="6" t="s">
        <v>42</v>
      </c>
      <c r="B40" s="6" t="s">
        <v>44</v>
      </c>
      <c r="C40" s="6" t="s">
        <v>13</v>
      </c>
      <c r="D40" s="6">
        <v>1533.914412778</v>
      </c>
      <c r="E40" s="6">
        <v>1413.8499317129999</v>
      </c>
      <c r="F40" s="6">
        <v>977.97461122899995</v>
      </c>
      <c r="G40" s="6">
        <v>900.70375953600001</v>
      </c>
      <c r="H40" s="6">
        <v>31.781469361055901</v>
      </c>
      <c r="I40" s="6">
        <v>29.2938301586784</v>
      </c>
      <c r="J40" s="6">
        <v>20.262845099926299</v>
      </c>
      <c r="K40" s="6">
        <v>18.6618553803394</v>
      </c>
    </row>
    <row r="41" spans="1:11" x14ac:dyDescent="0.25">
      <c r="A41" s="6" t="s">
        <v>45</v>
      </c>
      <c r="B41" s="6" t="s">
        <v>46</v>
      </c>
      <c r="C41" s="6" t="s">
        <v>13</v>
      </c>
      <c r="D41" s="6">
        <v>22013.428701469998</v>
      </c>
      <c r="E41" s="6">
        <v>25689.714422829999</v>
      </c>
      <c r="F41" s="6">
        <v>66752.79062806</v>
      </c>
      <c r="G41" s="6">
        <v>42356.241316250998</v>
      </c>
      <c r="H41" s="6">
        <v>14.0380864507736</v>
      </c>
      <c r="I41" s="6">
        <v>16.382474391156101</v>
      </c>
      <c r="J41" s="6">
        <v>42.568627467129502</v>
      </c>
      <c r="K41" s="6">
        <v>27.010811690940798</v>
      </c>
    </row>
    <row r="42" spans="1:11" x14ac:dyDescent="0.25">
      <c r="A42" s="6" t="s">
        <v>47</v>
      </c>
      <c r="B42" s="6" t="s">
        <v>48</v>
      </c>
      <c r="C42" s="6" t="s">
        <v>13</v>
      </c>
      <c r="D42" s="6">
        <v>14989.325166707</v>
      </c>
      <c r="E42" s="6">
        <v>25239.421748351</v>
      </c>
      <c r="F42" s="6">
        <v>53873.151509934003</v>
      </c>
      <c r="G42" s="6">
        <v>24957.022479144001</v>
      </c>
      <c r="H42" s="6">
        <v>12.589837916283599</v>
      </c>
      <c r="I42" s="6">
        <v>21.1991017192851</v>
      </c>
      <c r="J42" s="6">
        <v>45.249151513234096</v>
      </c>
      <c r="K42" s="6">
        <v>20.961908851197201</v>
      </c>
    </row>
    <row r="43" spans="1:11" x14ac:dyDescent="0.25">
      <c r="A43" s="6" t="s">
        <v>49</v>
      </c>
      <c r="B43" s="6" t="s">
        <v>50</v>
      </c>
      <c r="C43" s="6" t="s">
        <v>13</v>
      </c>
      <c r="D43" s="6">
        <v>14857.915631499</v>
      </c>
      <c r="E43" s="6">
        <v>22806.949697877</v>
      </c>
      <c r="F43" s="6">
        <v>32301.915158815002</v>
      </c>
      <c r="G43" s="6">
        <v>8512.8587284229998</v>
      </c>
      <c r="H43" s="6">
        <v>18.932191559251699</v>
      </c>
      <c r="I43" s="6">
        <v>29.060976739364001</v>
      </c>
      <c r="J43" s="6">
        <v>41.159612201653403</v>
      </c>
      <c r="K43" s="6">
        <v>10.847219499730899</v>
      </c>
    </row>
    <row r="44" spans="1:11" x14ac:dyDescent="0.25">
      <c r="A44" s="6" t="s">
        <v>51</v>
      </c>
      <c r="B44" s="6" t="s">
        <v>52</v>
      </c>
      <c r="C44" s="6" t="s">
        <v>13</v>
      </c>
      <c r="D44" s="6">
        <v>28472.611875036</v>
      </c>
      <c r="E44" s="6">
        <v>25830.061033230999</v>
      </c>
      <c r="F44" s="6">
        <v>23470.554504429001</v>
      </c>
      <c r="G44" s="6">
        <v>5467.736914217</v>
      </c>
      <c r="H44" s="6">
        <v>34.205048085717998</v>
      </c>
      <c r="I44" s="6">
        <v>31.030468282165</v>
      </c>
      <c r="J44" s="6">
        <v>28.195918553097101</v>
      </c>
      <c r="K44" s="6">
        <v>6.56856507901988</v>
      </c>
    </row>
    <row r="45" spans="1:11" x14ac:dyDescent="0.25">
      <c r="A45" s="6" t="s">
        <v>53</v>
      </c>
      <c r="B45" s="6" t="s">
        <v>54</v>
      </c>
      <c r="C45" s="6" t="s">
        <v>13</v>
      </c>
      <c r="D45" s="6">
        <v>24990.80178306</v>
      </c>
      <c r="E45" s="6">
        <v>23948.398231399999</v>
      </c>
      <c r="F45" s="6">
        <v>12738.670828660001</v>
      </c>
      <c r="G45" s="6">
        <v>1967.54394673</v>
      </c>
      <c r="H45" s="6">
        <v>39.265675093134099</v>
      </c>
      <c r="I45" s="6">
        <v>37.627845321575698</v>
      </c>
      <c r="J45" s="6">
        <v>20.0150645112797</v>
      </c>
      <c r="K45" s="6">
        <v>3.0914150740106101</v>
      </c>
    </row>
    <row r="46" spans="1:11" x14ac:dyDescent="0.25">
      <c r="A46" s="6" t="s">
        <v>55</v>
      </c>
      <c r="B46" s="6" t="s">
        <v>56</v>
      </c>
      <c r="C46" s="6" t="s">
        <v>13</v>
      </c>
      <c r="D46" s="6">
        <v>24439.961353440001</v>
      </c>
      <c r="E46" s="6">
        <v>29572.80030395</v>
      </c>
      <c r="F46" s="6">
        <v>43287.448752969998</v>
      </c>
      <c r="G46" s="6">
        <v>13121.250218499999</v>
      </c>
      <c r="H46" s="6">
        <v>22.1333436582456</v>
      </c>
      <c r="I46" s="6">
        <v>26.781750699121599</v>
      </c>
      <c r="J46" s="6">
        <v>39.202025137545</v>
      </c>
      <c r="K46" s="6">
        <v>11.882880505087799</v>
      </c>
    </row>
    <row r="47" spans="1:11" x14ac:dyDescent="0.25">
      <c r="A47" s="6" t="s">
        <v>57</v>
      </c>
      <c r="B47" s="6" t="s">
        <v>58</v>
      </c>
      <c r="C47" s="6" t="s">
        <v>13</v>
      </c>
      <c r="D47" s="6">
        <v>22087.046837599999</v>
      </c>
      <c r="E47" s="6">
        <v>29129.701760219999</v>
      </c>
      <c r="F47" s="6">
        <v>50362.78129947</v>
      </c>
      <c r="G47" s="6">
        <v>20774.598718249999</v>
      </c>
      <c r="H47" s="6">
        <v>18.0517380880556</v>
      </c>
      <c r="I47" s="6">
        <v>23.807698268810402</v>
      </c>
      <c r="J47" s="6">
        <v>41.161489088545203</v>
      </c>
      <c r="K47" s="6">
        <v>16.979074554588799</v>
      </c>
    </row>
    <row r="48" spans="1:11" x14ac:dyDescent="0.25">
      <c r="A48" s="6" t="s">
        <v>59</v>
      </c>
      <c r="B48" s="6" t="s">
        <v>60</v>
      </c>
      <c r="C48" s="6" t="s">
        <v>13</v>
      </c>
      <c r="D48" s="6">
        <v>12844.997009139999</v>
      </c>
      <c r="E48" s="6">
        <v>28035.098520169999</v>
      </c>
      <c r="F48" s="6">
        <v>35909.566508429998</v>
      </c>
      <c r="G48" s="6">
        <v>7631.1423916699996</v>
      </c>
      <c r="H48" s="6">
        <v>15.215440193869</v>
      </c>
      <c r="I48" s="6">
        <v>33.208755483504099</v>
      </c>
      <c r="J48" s="6">
        <v>42.536394614027202</v>
      </c>
      <c r="K48" s="6">
        <v>9.0394097085996403</v>
      </c>
    </row>
    <row r="49" spans="1:11" x14ac:dyDescent="0.25">
      <c r="A49" s="6" t="s">
        <v>61</v>
      </c>
      <c r="B49" s="6" t="s">
        <v>62</v>
      </c>
      <c r="C49" s="6" t="s">
        <v>13</v>
      </c>
      <c r="D49" s="6">
        <v>19140.75413777</v>
      </c>
      <c r="E49" s="6">
        <v>26005.330016349999</v>
      </c>
      <c r="F49" s="6">
        <v>56710.93788351</v>
      </c>
      <c r="G49" s="6">
        <v>21410.300076119998</v>
      </c>
      <c r="H49" s="6">
        <v>15.527841287983099</v>
      </c>
      <c r="I49" s="6">
        <v>21.096694217428102</v>
      </c>
      <c r="J49" s="6">
        <v>46.006465388432503</v>
      </c>
      <c r="K49" s="6">
        <v>17.368999106156298</v>
      </c>
    </row>
    <row r="50" spans="1:11" x14ac:dyDescent="0.25">
      <c r="A50" s="6" t="s">
        <v>63</v>
      </c>
      <c r="B50" s="6" t="s">
        <v>64</v>
      </c>
      <c r="C50" s="6" t="s">
        <v>13</v>
      </c>
      <c r="D50" s="6">
        <v>24527.407284140001</v>
      </c>
      <c r="E50" s="6">
        <v>41496.359145009999</v>
      </c>
      <c r="F50" s="6">
        <v>69063.353473280004</v>
      </c>
      <c r="G50" s="6">
        <v>12996.142846479999</v>
      </c>
      <c r="H50" s="6">
        <v>16.5632542319983</v>
      </c>
      <c r="I50" s="6">
        <v>28.022315537017299</v>
      </c>
      <c r="J50" s="6">
        <v>46.638190023124899</v>
      </c>
      <c r="K50" s="6">
        <v>8.7762402078594501</v>
      </c>
    </row>
    <row r="51" spans="1:11" x14ac:dyDescent="0.25">
      <c r="A51" s="6" t="s">
        <v>65</v>
      </c>
      <c r="B51" s="6" t="s">
        <v>66</v>
      </c>
      <c r="C51" s="6" t="s">
        <v>13</v>
      </c>
      <c r="D51" s="6">
        <v>22168.582586209999</v>
      </c>
      <c r="E51" s="6">
        <v>28090.181234840002</v>
      </c>
      <c r="F51" s="6">
        <v>67004.130072800006</v>
      </c>
      <c r="G51" s="6">
        <v>42666.373048939997</v>
      </c>
      <c r="H51" s="6">
        <v>13.8614920270598</v>
      </c>
      <c r="I51" s="6">
        <v>17.564128049738699</v>
      </c>
      <c r="J51" s="6">
        <v>41.896102791972901</v>
      </c>
      <c r="K51" s="6">
        <v>26.6782771312287</v>
      </c>
    </row>
    <row r="52" spans="1:11" x14ac:dyDescent="0.25">
      <c r="A52" s="6" t="s">
        <v>67</v>
      </c>
      <c r="B52" s="6" t="s">
        <v>68</v>
      </c>
      <c r="C52" s="6" t="s">
        <v>13</v>
      </c>
      <c r="D52" s="6">
        <v>9570.1781193780007</v>
      </c>
      <c r="E52" s="6">
        <v>22997.598927613999</v>
      </c>
      <c r="F52" s="6">
        <v>34889.444196459997</v>
      </c>
      <c r="G52" s="6">
        <v>5966.2814930889999</v>
      </c>
      <c r="H52" s="6">
        <v>13.034216242335701</v>
      </c>
      <c r="I52" s="6">
        <v>31.321849367680301</v>
      </c>
      <c r="J52" s="6">
        <v>47.518087391786104</v>
      </c>
      <c r="K52" s="6">
        <v>8.1258469981979395</v>
      </c>
    </row>
    <row r="53" spans="1:11" x14ac:dyDescent="0.25">
      <c r="A53" s="6" t="s">
        <v>69</v>
      </c>
      <c r="B53" s="6" t="s">
        <v>70</v>
      </c>
      <c r="C53" s="6" t="s">
        <v>13</v>
      </c>
      <c r="D53" s="6">
        <v>22431.904996377001</v>
      </c>
      <c r="E53" s="6">
        <v>27251.261557000002</v>
      </c>
      <c r="F53" s="6">
        <v>39628.484636587003</v>
      </c>
      <c r="G53" s="6">
        <v>9098.8464482599993</v>
      </c>
      <c r="H53" s="6">
        <v>22.794219656160099</v>
      </c>
      <c r="I53" s="6">
        <v>27.691417288815</v>
      </c>
      <c r="J53" s="6">
        <v>40.268554257563999</v>
      </c>
      <c r="K53" s="6">
        <v>9.2458087974609295</v>
      </c>
    </row>
    <row r="54" spans="1:11" x14ac:dyDescent="0.25">
      <c r="A54" s="6" t="s">
        <v>71</v>
      </c>
      <c r="B54" s="6" t="s">
        <v>72</v>
      </c>
      <c r="C54" s="6" t="s">
        <v>13</v>
      </c>
      <c r="D54" s="6">
        <v>18558.844920257001</v>
      </c>
      <c r="E54" s="6">
        <v>28206.732499440001</v>
      </c>
      <c r="F54" s="6">
        <v>15833.456395585001</v>
      </c>
      <c r="G54" s="6">
        <v>2453.5582175720001</v>
      </c>
      <c r="H54" s="6">
        <v>28.528986071583599</v>
      </c>
      <c r="I54" s="6">
        <v>43.359890233420003</v>
      </c>
      <c r="J54" s="6">
        <v>24.339470420469201</v>
      </c>
      <c r="K54" s="6">
        <v>3.7716532745272602</v>
      </c>
    </row>
    <row r="55" spans="1:11" x14ac:dyDescent="0.25">
      <c r="A55" s="6" t="s">
        <v>73</v>
      </c>
      <c r="B55" s="6" t="s">
        <v>74</v>
      </c>
      <c r="C55" s="6" t="s">
        <v>13</v>
      </c>
      <c r="D55" s="6">
        <v>13297.537524869</v>
      </c>
      <c r="E55" s="6">
        <v>22688.457743587001</v>
      </c>
      <c r="F55" s="6">
        <v>18296.578334201</v>
      </c>
      <c r="G55" s="6">
        <v>2595.175229853</v>
      </c>
      <c r="H55" s="6">
        <v>23.3791558172015</v>
      </c>
      <c r="I55" s="6">
        <v>39.889865912939896</v>
      </c>
      <c r="J55" s="6">
        <v>32.1682533323877</v>
      </c>
      <c r="K55" s="6">
        <v>4.5627249374709002</v>
      </c>
    </row>
    <row r="56" spans="1:11" x14ac:dyDescent="0.25">
      <c r="A56" s="6" t="s">
        <v>75</v>
      </c>
      <c r="B56" s="6" t="s">
        <v>76</v>
      </c>
      <c r="C56" s="6" t="s">
        <v>13</v>
      </c>
      <c r="D56" s="6">
        <v>11109.891348380001</v>
      </c>
      <c r="E56" s="6">
        <v>9887.6338854200003</v>
      </c>
      <c r="F56" s="6">
        <v>27960.278004629999</v>
      </c>
      <c r="G56" s="6">
        <v>26277.317799920002</v>
      </c>
      <c r="H56" s="6">
        <v>14.7668950286089</v>
      </c>
      <c r="I56" s="6">
        <v>13.142311395205899</v>
      </c>
      <c r="J56" s="6">
        <v>37.163863922512498</v>
      </c>
      <c r="K56" s="6">
        <v>34.926929653672701</v>
      </c>
    </row>
    <row r="57" spans="1:11" x14ac:dyDescent="0.25">
      <c r="A57" s="6" t="s">
        <v>77</v>
      </c>
      <c r="B57" s="6" t="s">
        <v>78</v>
      </c>
      <c r="C57" s="6" t="s">
        <v>13</v>
      </c>
      <c r="D57" s="6">
        <v>10641.289287989001</v>
      </c>
      <c r="E57" s="6">
        <v>10596.808375179</v>
      </c>
      <c r="F57" s="6">
        <v>29468.032982690998</v>
      </c>
      <c r="G57" s="6">
        <v>29134.701770166001</v>
      </c>
      <c r="H57" s="6">
        <v>13.328129186505301</v>
      </c>
      <c r="I57" s="6">
        <v>13.2724172012166</v>
      </c>
      <c r="J57" s="6">
        <v>36.908474136570298</v>
      </c>
      <c r="K57" s="6">
        <v>36.490979475707903</v>
      </c>
    </row>
    <row r="58" spans="1:11" x14ac:dyDescent="0.25">
      <c r="A58" s="6" t="s">
        <v>79</v>
      </c>
      <c r="B58" s="6" t="s">
        <v>80</v>
      </c>
      <c r="C58" s="6" t="s">
        <v>13</v>
      </c>
      <c r="D58" s="6">
        <v>1679.9178283670001</v>
      </c>
      <c r="E58" s="6">
        <v>2068.3713687589998</v>
      </c>
      <c r="F58" s="6">
        <v>4287.1716277779997</v>
      </c>
      <c r="G58" s="6">
        <v>1626.095715684</v>
      </c>
      <c r="H58" s="6">
        <v>17.387651992820199</v>
      </c>
      <c r="I58" s="6">
        <v>21.4082623236723</v>
      </c>
      <c r="J58" s="6">
        <v>44.373508655336003</v>
      </c>
      <c r="K58" s="6">
        <v>16.830577028171501</v>
      </c>
    </row>
    <row r="59" spans="1:11" x14ac:dyDescent="0.25">
      <c r="A59" s="6" t="s">
        <v>81</v>
      </c>
      <c r="B59" s="6" t="s">
        <v>82</v>
      </c>
      <c r="C59" s="6" t="s">
        <v>13</v>
      </c>
      <c r="D59" s="6">
        <v>1019.364638604</v>
      </c>
      <c r="E59" s="6">
        <v>685.27904913999998</v>
      </c>
      <c r="F59" s="6">
        <v>979.46371672800001</v>
      </c>
      <c r="G59" s="6">
        <v>489.38866130100001</v>
      </c>
      <c r="H59" s="6">
        <v>32.121188036062797</v>
      </c>
      <c r="I59" s="6">
        <v>21.593820661412401</v>
      </c>
      <c r="J59" s="6">
        <v>30.8638705209619</v>
      </c>
      <c r="K59" s="6">
        <v>15.4211207815629</v>
      </c>
    </row>
    <row r="60" spans="1:11" x14ac:dyDescent="0.25">
      <c r="A60" s="6" t="s">
        <v>83</v>
      </c>
      <c r="B60" s="6" t="s">
        <v>84</v>
      </c>
      <c r="C60" s="6" t="s">
        <v>13</v>
      </c>
      <c r="D60" s="6">
        <v>13420.29785078</v>
      </c>
      <c r="E60" s="6">
        <v>22446.898764760001</v>
      </c>
      <c r="F60" s="6">
        <v>55950.652333270002</v>
      </c>
      <c r="G60" s="6">
        <v>17228.833689399999</v>
      </c>
      <c r="H60" s="6">
        <v>12.306929038185601</v>
      </c>
      <c r="I60" s="6">
        <v>20.584669080886499</v>
      </c>
      <c r="J60" s="6">
        <v>51.308899069310002</v>
      </c>
      <c r="K60" s="6">
        <v>15.7995028116179</v>
      </c>
    </row>
    <row r="61" spans="1:11" x14ac:dyDescent="0.25">
      <c r="A61" s="6" t="s">
        <v>85</v>
      </c>
      <c r="B61" s="6" t="s">
        <v>86</v>
      </c>
      <c r="C61" s="6" t="s">
        <v>13</v>
      </c>
      <c r="D61" s="6">
        <v>7735.85783911</v>
      </c>
      <c r="E61" s="6">
        <v>13632.206280840001</v>
      </c>
      <c r="F61" s="6">
        <v>35217.584830779997</v>
      </c>
      <c r="G61" s="6">
        <v>12313.55588407</v>
      </c>
      <c r="H61" s="6">
        <v>11.2277897221866</v>
      </c>
      <c r="I61" s="6">
        <v>19.785723672030802</v>
      </c>
      <c r="J61" s="6">
        <v>51.114646265107702</v>
      </c>
      <c r="K61" s="6">
        <v>17.8718403406749</v>
      </c>
    </row>
    <row r="62" spans="1:11" x14ac:dyDescent="0.25">
      <c r="A62" t="s">
        <v>14</v>
      </c>
    </row>
    <row r="63" spans="1:11" x14ac:dyDescent="0.25">
      <c r="A63" t="s">
        <v>494</v>
      </c>
    </row>
    <row r="64" spans="1:11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396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397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398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3042776.7483591801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399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1538069.5687738301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1988040.21754248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2826670.7724081702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2334958.9031015602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3311776.7985240398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1556821.3702556901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1672671.0004062301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1586807.1043636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1662862.94773648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2557289.8612743299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2047810.30408783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1175435.74693049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1079805.26112962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1490653.7119453601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1842169.72939476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2702983.9208986699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2742863.4168449598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7579390.8891529804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7861875.3692438798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3380225.8024655902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6331148.85757937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2166795.0564003401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2982620.2432219801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1705340.05445704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4974031.6320611602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2714653.5794687201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5280796.4813648099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4107076.6107370802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1290272.4082350701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1384738.8285117899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1813638.07912982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3638874.3465442299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5374164.4734761603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2660561.7256819601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400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401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402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670851.09982230002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403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629731.89214178699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523163.82089298702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656054.93118535902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564725.45100424497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744933.41928204603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463771.57398144802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480049.75445900299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452918.59220507299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458910.41933609999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644476.24530532095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586608.697394585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496223.66968378698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375838.44548899098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426745.14506102097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498475.34972593997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694547.77748197096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642791.98750213603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1193846.4235084599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1257441.1527519301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686611.34623319202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1135555.21502593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505287.75512781698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689491.42837993603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474462.26842587499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1018903.84354832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656801.91515634605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1011883.63103765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840896.48994828295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420781.50571222598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433666.78813674801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474990.78495389997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652624.02620521805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963614.59202717396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650778.15536809806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404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405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406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188442.27357473801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407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109043.668456288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115744.497084492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158541.54626403801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131061.854395998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132358.69915893301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175450.573279651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172332.70826788599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93586.911953559698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113353.034101178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153971.70658308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122086.07006590501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40000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100845.78665547101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144769.006946754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133651.57737718799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150995.020529097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182748.02834065299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315831.58540195099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322358.38184373599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246622.04167006901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226740.10224096401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140269.84162223601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171346.26829527301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131471.703649312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248445.15922904501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151948.818973502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232215.268750421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303177.84093976102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103790.27637165099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132280.243734388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107988.056361386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186797.669836188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250379.526561709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133767.49909879401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408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409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410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117697.054773403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411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113854.89585147399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78621.360679562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118941.20499887101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90420.139448902002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106390.04349619101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85580.771413908398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71589.275770791297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74849.015410935201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79324.671359293905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100082.17310138899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85017.968675992801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33333.33203125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77062.222529316496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78771.762662018504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78576.776239317594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102773.76465507199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119240.011116978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192673.22411782501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185739.59426183099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124894.153899176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167136.79751683501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89924.124505707601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129995.713199683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84286.317959776701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181304.08356925799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102452.573176384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165134.19118784499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128162.91753147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76947.481895496094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72666.849240878495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88343.184056176906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129227.74915800399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154417.01935516301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99047.650828782702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412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413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414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1232384.8716639001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415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382866.82619758201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737966.10270745598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1041683.01329137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909415.07622961095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1178747.77126514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629924.55903411598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644653.22050883097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642160.31909998204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684095.45909148594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1054168.0683244099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762828.78589770303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408598.44327989197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357376.50351911498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581382.08032827405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703775.97590211302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1041265.83372187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1158762.17751628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3803399.31398175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3427572.3055650298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1258394.08842565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2651430.7061481802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868356.21272129205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1182836.45400743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647953.57906006696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2019729.1336653701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1109615.19113762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2181936.55443415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1706222.8925048399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496385.07956960401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529832.19227430003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735057.62486178498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1451892.7148074701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2004724.80643961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1004114.90010238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66"/>
  <sheetViews>
    <sheetView workbookViewId="0"/>
  </sheetViews>
  <sheetFormatPr baseColWidth="10" defaultRowHeight="15" x14ac:dyDescent="0.25"/>
  <sheetData>
    <row r="1" spans="1:33" x14ac:dyDescent="0.25">
      <c r="L1" s="7" t="str">
        <f>HYPERLINK("#'Indice'!A1", "Ir al índice")</f>
        <v>Ir al índice</v>
      </c>
    </row>
    <row r="5" spans="1:33" ht="23.25" x14ac:dyDescent="0.35">
      <c r="A5" s="1" t="s">
        <v>492</v>
      </c>
    </row>
    <row r="7" spans="1:33" ht="21" x14ac:dyDescent="0.35">
      <c r="A7" s="2" t="s">
        <v>109</v>
      </c>
    </row>
    <row r="9" spans="1:33" x14ac:dyDescent="0.25">
      <c r="A9" t="s">
        <v>2</v>
      </c>
    </row>
    <row r="10" spans="1:33" x14ac:dyDescent="0.25">
      <c r="A10" t="s">
        <v>3</v>
      </c>
    </row>
    <row r="11" spans="1:33" x14ac:dyDescent="0.25">
      <c r="A11" t="s">
        <v>110</v>
      </c>
    </row>
    <row r="12" spans="1:33" x14ac:dyDescent="0.25">
      <c r="A12" s="3" t="s">
        <v>493</v>
      </c>
    </row>
    <row r="13" spans="1:33" x14ac:dyDescent="0.25">
      <c r="A13" s="3" t="s">
        <v>5</v>
      </c>
    </row>
    <row r="15" spans="1:33" ht="17.25" x14ac:dyDescent="0.3">
      <c r="A15" s="4" t="s">
        <v>111</v>
      </c>
    </row>
    <row r="16" spans="1:33" x14ac:dyDescent="0.25">
      <c r="A16" s="5" t="s">
        <v>7</v>
      </c>
      <c r="B16" s="5" t="s">
        <v>8</v>
      </c>
      <c r="C16" s="5" t="s">
        <v>9</v>
      </c>
      <c r="D16" s="5" t="s">
        <v>112</v>
      </c>
      <c r="E16" s="5" t="s">
        <v>113</v>
      </c>
      <c r="F16" s="5" t="s">
        <v>114</v>
      </c>
      <c r="G16" s="5" t="s">
        <v>115</v>
      </c>
      <c r="H16" s="5" t="s">
        <v>116</v>
      </c>
      <c r="I16" s="5" t="s">
        <v>117</v>
      </c>
      <c r="J16" s="5" t="s">
        <v>118</v>
      </c>
      <c r="K16" s="5" t="s">
        <v>119</v>
      </c>
      <c r="L16" s="5" t="s">
        <v>120</v>
      </c>
      <c r="M16" s="5" t="s">
        <v>121</v>
      </c>
      <c r="N16" s="5" t="s">
        <v>122</v>
      </c>
      <c r="O16" s="5" t="s">
        <v>123</v>
      </c>
      <c r="P16" s="5" t="s">
        <v>124</v>
      </c>
      <c r="Q16" s="5" t="s">
        <v>125</v>
      </c>
      <c r="R16" s="5" t="s">
        <v>126</v>
      </c>
      <c r="S16" s="5" t="s">
        <v>127</v>
      </c>
      <c r="T16" s="5" t="s">
        <v>128</v>
      </c>
      <c r="U16" s="5" t="s">
        <v>129</v>
      </c>
      <c r="V16" s="5" t="s">
        <v>130</v>
      </c>
      <c r="W16" s="5" t="s">
        <v>131</v>
      </c>
      <c r="X16" s="5" t="s">
        <v>132</v>
      </c>
      <c r="Y16" s="5" t="s">
        <v>133</v>
      </c>
      <c r="Z16" s="5" t="s">
        <v>134</v>
      </c>
      <c r="AA16" s="5" t="s">
        <v>135</v>
      </c>
      <c r="AB16" s="5" t="s">
        <v>136</v>
      </c>
      <c r="AC16" s="5" t="s">
        <v>137</v>
      </c>
      <c r="AD16" s="5" t="s">
        <v>138</v>
      </c>
      <c r="AE16" s="5" t="s">
        <v>139</v>
      </c>
      <c r="AF16" s="5" t="s">
        <v>140</v>
      </c>
      <c r="AG16" s="5" t="s">
        <v>141</v>
      </c>
    </row>
    <row r="17" spans="1:33" x14ac:dyDescent="0.25">
      <c r="A17" s="6" t="s">
        <v>11</v>
      </c>
      <c r="B17" s="6" t="s">
        <v>12</v>
      </c>
      <c r="C17" s="6" t="s">
        <v>13</v>
      </c>
      <c r="D17" s="6">
        <v>448921.732273929</v>
      </c>
      <c r="E17" s="6">
        <v>495817.75029917102</v>
      </c>
      <c r="F17" s="6">
        <v>514667.24471436802</v>
      </c>
      <c r="G17" s="6">
        <v>592751.70479082596</v>
      </c>
      <c r="H17" s="6">
        <v>707749.22268922196</v>
      </c>
      <c r="I17" s="6">
        <v>608871.80333213403</v>
      </c>
      <c r="J17" s="6">
        <v>588564.88738632097</v>
      </c>
      <c r="K17" s="6">
        <v>592326.75100545003</v>
      </c>
      <c r="L17" s="6">
        <v>509813.43597000901</v>
      </c>
      <c r="M17" s="6">
        <v>479892.80376997299</v>
      </c>
      <c r="N17" s="6">
        <v>501222.30320849898</v>
      </c>
      <c r="O17" s="6">
        <v>376620.23666785902</v>
      </c>
      <c r="P17" s="6">
        <v>300132.39770953998</v>
      </c>
      <c r="Q17" s="6">
        <v>221352.11111377599</v>
      </c>
      <c r="R17" s="6">
        <v>398838.61506370298</v>
      </c>
      <c r="S17" s="6">
        <v>6.1181478905711097</v>
      </c>
      <c r="T17" s="6">
        <v>6.7572721590800002</v>
      </c>
      <c r="U17" s="6">
        <v>7.0141632521231401</v>
      </c>
      <c r="V17" s="6">
        <v>8.0783404579877391</v>
      </c>
      <c r="W17" s="6">
        <v>9.6455887575681007</v>
      </c>
      <c r="X17" s="6">
        <v>8.2980338695468898</v>
      </c>
      <c r="Y17" s="6">
        <v>8.0212802485346906</v>
      </c>
      <c r="Z17" s="6">
        <v>8.0725489582258199</v>
      </c>
      <c r="AA17" s="6">
        <v>6.9480129243586299</v>
      </c>
      <c r="AB17" s="6">
        <v>6.5402383845697996</v>
      </c>
      <c r="AC17" s="6">
        <v>6.8309283258558802</v>
      </c>
      <c r="AD17" s="6">
        <v>5.1327840486676104</v>
      </c>
      <c r="AE17" s="6">
        <v>4.0903664579513004</v>
      </c>
      <c r="AF17" s="6">
        <v>3.0167061523719001</v>
      </c>
      <c r="AG17" s="6">
        <v>5.4355881125873697</v>
      </c>
    </row>
    <row r="18" spans="1:33" x14ac:dyDescent="0.25">
      <c r="A18" t="s">
        <v>14</v>
      </c>
    </row>
    <row r="19" spans="1:33" x14ac:dyDescent="0.25">
      <c r="A19" t="s">
        <v>494</v>
      </c>
    </row>
    <row r="20" spans="1:33" x14ac:dyDescent="0.25">
      <c r="A20" t="s">
        <v>15</v>
      </c>
    </row>
    <row r="21" spans="1:33" x14ac:dyDescent="0.25">
      <c r="A21" t="s">
        <v>16</v>
      </c>
    </row>
    <row r="25" spans="1:33" x14ac:dyDescent="0.25">
      <c r="L25" s="7" t="str">
        <f>HYPERLINK("#'Indice'!A1", "Ir al índice")</f>
        <v>Ir al índice</v>
      </c>
    </row>
    <row r="26" spans="1:33" ht="17.25" x14ac:dyDescent="0.3">
      <c r="A26" s="4" t="s">
        <v>142</v>
      </c>
    </row>
    <row r="27" spans="1:33" x14ac:dyDescent="0.25">
      <c r="A27" s="5" t="s">
        <v>18</v>
      </c>
      <c r="B27" s="5" t="s">
        <v>19</v>
      </c>
      <c r="C27" s="5" t="s">
        <v>9</v>
      </c>
      <c r="D27" s="5" t="s">
        <v>112</v>
      </c>
      <c r="E27" s="5" t="s">
        <v>113</v>
      </c>
      <c r="F27" s="5" t="s">
        <v>114</v>
      </c>
      <c r="G27" s="5" t="s">
        <v>115</v>
      </c>
      <c r="H27" s="5" t="s">
        <v>116</v>
      </c>
      <c r="I27" s="5" t="s">
        <v>117</v>
      </c>
      <c r="J27" s="5" t="s">
        <v>118</v>
      </c>
      <c r="K27" s="5" t="s">
        <v>119</v>
      </c>
      <c r="L27" s="5" t="s">
        <v>120</v>
      </c>
      <c r="M27" s="5" t="s">
        <v>121</v>
      </c>
      <c r="N27" s="5" t="s">
        <v>122</v>
      </c>
      <c r="O27" s="5" t="s">
        <v>123</v>
      </c>
      <c r="P27" s="5" t="s">
        <v>124</v>
      </c>
      <c r="Q27" s="5" t="s">
        <v>125</v>
      </c>
      <c r="R27" s="5" t="s">
        <v>126</v>
      </c>
      <c r="S27" s="5" t="s">
        <v>127</v>
      </c>
      <c r="T27" s="5" t="s">
        <v>128</v>
      </c>
      <c r="U27" s="5" t="s">
        <v>129</v>
      </c>
      <c r="V27" s="5" t="s">
        <v>130</v>
      </c>
      <c r="W27" s="5" t="s">
        <v>131</v>
      </c>
      <c r="X27" s="5" t="s">
        <v>132</v>
      </c>
      <c r="Y27" s="5" t="s">
        <v>133</v>
      </c>
      <c r="Z27" s="5" t="s">
        <v>134</v>
      </c>
      <c r="AA27" s="5" t="s">
        <v>135</v>
      </c>
      <c r="AB27" s="5" t="s">
        <v>136</v>
      </c>
      <c r="AC27" s="5" t="s">
        <v>137</v>
      </c>
      <c r="AD27" s="5" t="s">
        <v>138</v>
      </c>
      <c r="AE27" s="5" t="s">
        <v>139</v>
      </c>
      <c r="AF27" s="5" t="s">
        <v>140</v>
      </c>
      <c r="AG27" s="5" t="s">
        <v>141</v>
      </c>
    </row>
    <row r="28" spans="1:33" x14ac:dyDescent="0.25">
      <c r="A28" s="6" t="s">
        <v>20</v>
      </c>
      <c r="B28" s="6" t="s">
        <v>21</v>
      </c>
      <c r="C28" s="6" t="s">
        <v>13</v>
      </c>
      <c r="D28" s="6">
        <v>252.901143491</v>
      </c>
      <c r="E28" s="6">
        <v>320.177557992</v>
      </c>
      <c r="F28" s="6">
        <v>316.92129849600002</v>
      </c>
      <c r="G28" s="6">
        <v>307.04715857299999</v>
      </c>
      <c r="H28" s="6">
        <v>213.952841433</v>
      </c>
      <c r="I28" s="6">
        <v>234.62426268600001</v>
      </c>
      <c r="J28" s="6">
        <v>242.38127144000001</v>
      </c>
      <c r="K28" s="6">
        <v>199.50012920099999</v>
      </c>
      <c r="L28" s="6">
        <v>157.906561745</v>
      </c>
      <c r="M28" s="6">
        <v>225.75433588300001</v>
      </c>
      <c r="N28" s="6">
        <v>191.83343901200001</v>
      </c>
      <c r="O28" s="6">
        <v>139.63145201399999</v>
      </c>
      <c r="P28" s="6">
        <v>78.180253402999995</v>
      </c>
      <c r="Q28" s="6">
        <v>88.227614852000002</v>
      </c>
      <c r="R28" s="6">
        <v>166.96067971799999</v>
      </c>
      <c r="S28" s="6">
        <v>8.0644497288239592</v>
      </c>
      <c r="T28" s="6">
        <v>10.209743558616999</v>
      </c>
      <c r="U28" s="6">
        <v>10.1059087532578</v>
      </c>
      <c r="V28" s="6">
        <v>9.7910445975437597</v>
      </c>
      <c r="W28" s="6">
        <v>6.8224758111339803</v>
      </c>
      <c r="X28" s="6">
        <v>7.4816410296735896</v>
      </c>
      <c r="Y28" s="6">
        <v>7.7289946251503396</v>
      </c>
      <c r="Z28" s="6">
        <v>6.3616112629107304</v>
      </c>
      <c r="AA28" s="6">
        <v>5.03528577002779</v>
      </c>
      <c r="AB28" s="6">
        <v>7.198798976001</v>
      </c>
      <c r="AC28" s="6">
        <v>6.1171377237159303</v>
      </c>
      <c r="AD28" s="6">
        <v>4.4525335464514004</v>
      </c>
      <c r="AE28" s="6">
        <v>2.49299277437885</v>
      </c>
      <c r="AF28" s="6">
        <v>2.8133805756924799</v>
      </c>
      <c r="AG28" s="6">
        <v>5.32400126662142</v>
      </c>
    </row>
    <row r="29" spans="1:33" x14ac:dyDescent="0.25">
      <c r="A29" s="6" t="s">
        <v>22</v>
      </c>
      <c r="B29" s="6" t="s">
        <v>23</v>
      </c>
      <c r="C29" s="6" t="s">
        <v>13</v>
      </c>
      <c r="D29" s="6">
        <v>17424.92347247</v>
      </c>
      <c r="E29" s="6">
        <v>21898.985119730001</v>
      </c>
      <c r="F29" s="6">
        <v>21235.091407470001</v>
      </c>
      <c r="G29" s="6">
        <v>25227.329202209999</v>
      </c>
      <c r="H29" s="6">
        <v>27642.67079828</v>
      </c>
      <c r="I29" s="6">
        <v>25284.55839056</v>
      </c>
      <c r="J29" s="6">
        <v>19389.3726494</v>
      </c>
      <c r="K29" s="6">
        <v>19915.089517060002</v>
      </c>
      <c r="L29" s="6">
        <v>20618.752382139999</v>
      </c>
      <c r="M29" s="6">
        <v>17592.970000130001</v>
      </c>
      <c r="N29" s="6">
        <v>16450.257060039999</v>
      </c>
      <c r="O29" s="6">
        <v>13072.62743708</v>
      </c>
      <c r="P29" s="6">
        <v>6550.0811862500004</v>
      </c>
      <c r="Q29" s="6">
        <v>6008.90374496</v>
      </c>
      <c r="R29" s="6">
        <v>7456.3876312299999</v>
      </c>
      <c r="S29" s="6">
        <v>6.5564415100895896</v>
      </c>
      <c r="T29" s="6">
        <v>8.2398878419567296</v>
      </c>
      <c r="U29" s="6">
        <v>7.9900858672033896</v>
      </c>
      <c r="V29" s="6">
        <v>9.4922372905330903</v>
      </c>
      <c r="W29" s="6">
        <v>10.401053098335</v>
      </c>
      <c r="X29" s="6">
        <v>9.5137708041051496</v>
      </c>
      <c r="Y29" s="6">
        <v>7.2956009186479296</v>
      </c>
      <c r="Z29" s="6">
        <v>7.4934113652261303</v>
      </c>
      <c r="AA29" s="6">
        <v>7.7581772004969798</v>
      </c>
      <c r="AB29" s="6">
        <v>6.6196720448645197</v>
      </c>
      <c r="AC29" s="6">
        <v>6.1897057057664098</v>
      </c>
      <c r="AD29" s="6">
        <v>4.9188116842993503</v>
      </c>
      <c r="AE29" s="6">
        <v>2.4645861000099298</v>
      </c>
      <c r="AF29" s="6">
        <v>2.2609583339538202</v>
      </c>
      <c r="AG29" s="6">
        <v>2.8056002345119699</v>
      </c>
    </row>
    <row r="30" spans="1:33" x14ac:dyDescent="0.25">
      <c r="A30" s="6" t="s">
        <v>24</v>
      </c>
      <c r="B30" s="6" t="s">
        <v>25</v>
      </c>
      <c r="C30" s="6" t="s">
        <v>13</v>
      </c>
      <c r="D30" s="6">
        <v>21853.630909970001</v>
      </c>
      <c r="E30" s="6">
        <v>23412.16075359</v>
      </c>
      <c r="F30" s="6">
        <v>24647.866789389998</v>
      </c>
      <c r="G30" s="6">
        <v>31497.827323500002</v>
      </c>
      <c r="H30" s="6">
        <v>35955.499166000001</v>
      </c>
      <c r="I30" s="6">
        <v>34164.343014049999</v>
      </c>
      <c r="J30" s="6">
        <v>33226.334384820002</v>
      </c>
      <c r="K30" s="6">
        <v>30079.169967270002</v>
      </c>
      <c r="L30" s="6">
        <v>25071.59264984</v>
      </c>
      <c r="M30" s="6">
        <v>26184.124055569999</v>
      </c>
      <c r="N30" s="6">
        <v>28572.521947950001</v>
      </c>
      <c r="O30" s="6">
        <v>22357.67978545</v>
      </c>
      <c r="P30" s="6">
        <v>17634.218901290002</v>
      </c>
      <c r="Q30" s="6">
        <v>11270.809396389999</v>
      </c>
      <c r="R30" s="6">
        <v>17815.95108893</v>
      </c>
      <c r="S30" s="6">
        <v>5.6948502851990099</v>
      </c>
      <c r="T30" s="6">
        <v>6.1009884761932298</v>
      </c>
      <c r="U30" s="6">
        <v>6.4230018248852003</v>
      </c>
      <c r="V30" s="6">
        <v>8.2080369919009293</v>
      </c>
      <c r="W30" s="6">
        <v>9.369664268767</v>
      </c>
      <c r="X30" s="6">
        <v>8.9029058538934898</v>
      </c>
      <c r="Y30" s="6">
        <v>8.6584696441077504</v>
      </c>
      <c r="Z30" s="6">
        <v>7.8383482530817696</v>
      </c>
      <c r="AA30" s="6">
        <v>6.5334207912881199</v>
      </c>
      <c r="AB30" s="6">
        <v>6.8233359920762897</v>
      </c>
      <c r="AC30" s="6">
        <v>7.4457299766101697</v>
      </c>
      <c r="AD30" s="6">
        <v>5.82620067242331</v>
      </c>
      <c r="AE30" s="6">
        <v>4.5953112758693999</v>
      </c>
      <c r="AF30" s="6">
        <v>2.9370667222247602</v>
      </c>
      <c r="AG30" s="6">
        <v>4.6426689714795799</v>
      </c>
    </row>
    <row r="31" spans="1:33" x14ac:dyDescent="0.25">
      <c r="A31" s="6" t="s">
        <v>26</v>
      </c>
      <c r="B31" s="6" t="s">
        <v>27</v>
      </c>
      <c r="C31" s="6" t="s">
        <v>13</v>
      </c>
      <c r="D31" s="6">
        <v>13315.140944708</v>
      </c>
      <c r="E31" s="6">
        <v>14135.102563311</v>
      </c>
      <c r="F31" s="6">
        <v>16417.726803254998</v>
      </c>
      <c r="G31" s="6">
        <v>18768.226573143998</v>
      </c>
      <c r="H31" s="6">
        <v>21950.942535108999</v>
      </c>
      <c r="I31" s="6">
        <v>18638.751248724999</v>
      </c>
      <c r="J31" s="6">
        <v>19630.136659390999</v>
      </c>
      <c r="K31" s="6">
        <v>19236.347981004001</v>
      </c>
      <c r="L31" s="6">
        <v>16549.892854137001</v>
      </c>
      <c r="M31" s="6">
        <v>15134.557122323</v>
      </c>
      <c r="N31" s="6">
        <v>14470.394261685</v>
      </c>
      <c r="O31" s="6">
        <v>11368.654452901999</v>
      </c>
      <c r="P31" s="6">
        <v>8482.0729542589997</v>
      </c>
      <c r="Q31" s="6">
        <v>6176.9804286429999</v>
      </c>
      <c r="R31" s="6">
        <v>11651.543339166001</v>
      </c>
      <c r="S31" s="6">
        <v>5.8935727638157802</v>
      </c>
      <c r="T31" s="6">
        <v>6.2565057198273104</v>
      </c>
      <c r="U31" s="6">
        <v>7.2668451601999804</v>
      </c>
      <c r="V31" s="6">
        <v>8.30722779547947</v>
      </c>
      <c r="W31" s="6">
        <v>9.7159675291624001</v>
      </c>
      <c r="X31" s="6">
        <v>8.2499191835202907</v>
      </c>
      <c r="Y31" s="6">
        <v>8.6887280612488897</v>
      </c>
      <c r="Z31" s="6">
        <v>8.5144285747261392</v>
      </c>
      <c r="AA31" s="6">
        <v>7.3253447465741601</v>
      </c>
      <c r="AB31" s="6">
        <v>6.6988861791949299</v>
      </c>
      <c r="AC31" s="6">
        <v>6.4049131628785103</v>
      </c>
      <c r="AD31" s="6">
        <v>5.0320152466343702</v>
      </c>
      <c r="AE31" s="6">
        <v>3.75435110687186</v>
      </c>
      <c r="AF31" s="6">
        <v>2.7340667115763599</v>
      </c>
      <c r="AG31" s="6">
        <v>5.1572280582895296</v>
      </c>
    </row>
    <row r="32" spans="1:33" x14ac:dyDescent="0.25">
      <c r="A32" s="6" t="s">
        <v>28</v>
      </c>
      <c r="B32" s="6" t="s">
        <v>29</v>
      </c>
      <c r="C32" s="6" t="s">
        <v>13</v>
      </c>
      <c r="D32" s="6">
        <v>16558.753475574002</v>
      </c>
      <c r="E32" s="6">
        <v>17536.011492469999</v>
      </c>
      <c r="F32" s="6">
        <v>16076.851449938</v>
      </c>
      <c r="G32" s="6">
        <v>18095.81434103</v>
      </c>
      <c r="H32" s="6">
        <v>23469.980541214001</v>
      </c>
      <c r="I32" s="6">
        <v>21147.802019403</v>
      </c>
      <c r="J32" s="6">
        <v>24381.900281293001</v>
      </c>
      <c r="K32" s="6">
        <v>25302.606282896999</v>
      </c>
      <c r="L32" s="6">
        <v>18513.027245910002</v>
      </c>
      <c r="M32" s="6">
        <v>18828.433732218</v>
      </c>
      <c r="N32" s="6">
        <v>16844.142339866001</v>
      </c>
      <c r="O32" s="6">
        <v>11846.894052882</v>
      </c>
      <c r="P32" s="6">
        <v>9977.3043130650003</v>
      </c>
      <c r="Q32" s="6">
        <v>6780.2362481419996</v>
      </c>
      <c r="R32" s="6">
        <v>11338.717950544</v>
      </c>
      <c r="S32" s="6">
        <v>6.4506629523736603</v>
      </c>
      <c r="T32" s="6">
        <v>6.8313656480083402</v>
      </c>
      <c r="U32" s="6">
        <v>6.2629321821783304</v>
      </c>
      <c r="V32" s="6">
        <v>7.0494436271971699</v>
      </c>
      <c r="W32" s="6">
        <v>9.1430151547015299</v>
      </c>
      <c r="X32" s="6">
        <v>8.2383823886216092</v>
      </c>
      <c r="Y32" s="6">
        <v>9.4982645333183005</v>
      </c>
      <c r="Z32" s="6">
        <v>9.8569367065187699</v>
      </c>
      <c r="AA32" s="6">
        <v>7.21197396697979</v>
      </c>
      <c r="AB32" s="6">
        <v>7.33484438347379</v>
      </c>
      <c r="AC32" s="6">
        <v>6.5618396406807804</v>
      </c>
      <c r="AD32" s="6">
        <v>4.6151010509547197</v>
      </c>
      <c r="AE32" s="6">
        <v>3.8867797260092498</v>
      </c>
      <c r="AF32" s="6">
        <v>2.6413231429979001</v>
      </c>
      <c r="AG32" s="6">
        <v>4.4171348959860604</v>
      </c>
    </row>
    <row r="33" spans="1:33" x14ac:dyDescent="0.25">
      <c r="A33" s="6" t="s">
        <v>30</v>
      </c>
      <c r="B33" s="6" t="s">
        <v>31</v>
      </c>
      <c r="C33" s="6" t="s">
        <v>13</v>
      </c>
      <c r="D33" s="6">
        <v>19457.136993209999</v>
      </c>
      <c r="E33" s="6">
        <v>19566.633678679998</v>
      </c>
      <c r="F33" s="6">
        <v>20966.059742559999</v>
      </c>
      <c r="G33" s="6">
        <v>23934.3649578</v>
      </c>
      <c r="H33" s="6">
        <v>29693.796659259999</v>
      </c>
      <c r="I33" s="6">
        <v>23763.382333509999</v>
      </c>
      <c r="J33" s="6">
        <v>20013.77292938</v>
      </c>
      <c r="K33" s="6">
        <v>19523.89814121</v>
      </c>
      <c r="L33" s="6">
        <v>17133.529149450002</v>
      </c>
      <c r="M33" s="6">
        <v>16644.27822384</v>
      </c>
      <c r="N33" s="6">
        <v>17177.923838369999</v>
      </c>
      <c r="O33" s="6">
        <v>10777.45800504</v>
      </c>
      <c r="P33" s="6">
        <v>7723.6496839199999</v>
      </c>
      <c r="Q33" s="6">
        <v>5760.8205455099996</v>
      </c>
      <c r="R33" s="6">
        <v>7008.2052490599999</v>
      </c>
      <c r="S33" s="6">
        <v>7.5082072742193802</v>
      </c>
      <c r="T33" s="6">
        <v>7.5504603462225104</v>
      </c>
      <c r="U33" s="6">
        <v>8.0904771511729301</v>
      </c>
      <c r="V33" s="6">
        <v>9.2359000783459102</v>
      </c>
      <c r="W33" s="6">
        <v>11.4583754102183</v>
      </c>
      <c r="X33" s="6">
        <v>9.16992053655067</v>
      </c>
      <c r="Y33" s="6">
        <v>7.7230044453808899</v>
      </c>
      <c r="Z33" s="6">
        <v>7.5339693653854001</v>
      </c>
      <c r="AA33" s="6">
        <v>6.6115630597576001</v>
      </c>
      <c r="AB33" s="6">
        <v>6.4227687186443401</v>
      </c>
      <c r="AC33" s="6">
        <v>6.6286942813963297</v>
      </c>
      <c r="AD33" s="6">
        <v>4.1588538241404098</v>
      </c>
      <c r="AE33" s="6">
        <v>2.9804365750504598</v>
      </c>
      <c r="AF33" s="6">
        <v>2.2230112652424099</v>
      </c>
      <c r="AG33" s="6">
        <v>2.70435766827244</v>
      </c>
    </row>
    <row r="34" spans="1:33" x14ac:dyDescent="0.25">
      <c r="A34" s="6" t="s">
        <v>32</v>
      </c>
      <c r="B34" s="6" t="s">
        <v>33</v>
      </c>
      <c r="C34" s="6" t="s">
        <v>13</v>
      </c>
      <c r="D34" s="6">
        <v>15044.4228721</v>
      </c>
      <c r="E34" s="6">
        <v>17993.033494464002</v>
      </c>
      <c r="F34" s="6">
        <v>22113.833602318999</v>
      </c>
      <c r="G34" s="6">
        <v>22380.475473428</v>
      </c>
      <c r="H34" s="6">
        <v>23598.235451224999</v>
      </c>
      <c r="I34" s="6">
        <v>18318.822555064002</v>
      </c>
      <c r="J34" s="6">
        <v>17961.427879506002</v>
      </c>
      <c r="K34" s="6">
        <v>17913.685471582001</v>
      </c>
      <c r="L34" s="6">
        <v>17108.828494674999</v>
      </c>
      <c r="M34" s="6">
        <v>16134.493705843999</v>
      </c>
      <c r="N34" s="6">
        <v>14066.035167311</v>
      </c>
      <c r="O34" s="6">
        <v>9956.2876072380004</v>
      </c>
      <c r="P34" s="6">
        <v>5937.402061152</v>
      </c>
      <c r="Q34" s="6">
        <v>3509.4698563279999</v>
      </c>
      <c r="R34" s="6">
        <v>4134.2302636249997</v>
      </c>
      <c r="S34" s="6">
        <v>6.6518005821815702</v>
      </c>
      <c r="T34" s="6">
        <v>7.9555109352613904</v>
      </c>
      <c r="U34" s="6">
        <v>9.7774977797894795</v>
      </c>
      <c r="V34" s="6">
        <v>9.8953918704140005</v>
      </c>
      <c r="W34" s="6">
        <v>10.4338170794188</v>
      </c>
      <c r="X34" s="6">
        <v>8.0995565979890891</v>
      </c>
      <c r="Y34" s="6">
        <v>7.94153670376277</v>
      </c>
      <c r="Z34" s="6">
        <v>7.9204276868517596</v>
      </c>
      <c r="AA34" s="6">
        <v>7.5645650423968798</v>
      </c>
      <c r="AB34" s="6">
        <v>7.1337688084246897</v>
      </c>
      <c r="AC34" s="6">
        <v>6.2192123759311304</v>
      </c>
      <c r="AD34" s="6">
        <v>4.40211234855754</v>
      </c>
      <c r="AE34" s="6">
        <v>2.6251864111224599</v>
      </c>
      <c r="AF34" s="6">
        <v>1.5516908712240101</v>
      </c>
      <c r="AG34" s="6">
        <v>1.8279249066743899</v>
      </c>
    </row>
    <row r="35" spans="1:33" x14ac:dyDescent="0.25">
      <c r="A35" s="6" t="s">
        <v>34</v>
      </c>
      <c r="B35" s="6" t="s">
        <v>35</v>
      </c>
      <c r="C35" s="6" t="s">
        <v>13</v>
      </c>
      <c r="D35" s="6">
        <v>20352.593201898999</v>
      </c>
      <c r="E35" s="6">
        <v>25383.289269125999</v>
      </c>
      <c r="F35" s="6">
        <v>21120.446016282</v>
      </c>
      <c r="G35" s="6">
        <v>27000.770764605</v>
      </c>
      <c r="H35" s="6">
        <v>28916.249362506998</v>
      </c>
      <c r="I35" s="6">
        <v>25242.100717091002</v>
      </c>
      <c r="J35" s="6">
        <v>24314.428478508002</v>
      </c>
      <c r="K35" s="6">
        <v>21432.98739038</v>
      </c>
      <c r="L35" s="6">
        <v>17780.812901835001</v>
      </c>
      <c r="M35" s="6">
        <v>18610.208815952999</v>
      </c>
      <c r="N35" s="6">
        <v>17414.687876830001</v>
      </c>
      <c r="O35" s="6">
        <v>12164.484045052001</v>
      </c>
      <c r="P35" s="6">
        <v>9286.8686249000002</v>
      </c>
      <c r="Q35" s="6">
        <v>5635.5958375150003</v>
      </c>
      <c r="R35" s="6">
        <v>9624.4202732550002</v>
      </c>
      <c r="S35" s="6">
        <v>7.1593489663391097</v>
      </c>
      <c r="T35" s="6">
        <v>8.9289764694087097</v>
      </c>
      <c r="U35" s="6">
        <v>7.4294534291178698</v>
      </c>
      <c r="V35" s="6">
        <v>9.4979513591367493</v>
      </c>
      <c r="W35" s="6">
        <v>10.171751478064801</v>
      </c>
      <c r="X35" s="6">
        <v>8.8793111464671401</v>
      </c>
      <c r="Y35" s="6">
        <v>8.5529876545899004</v>
      </c>
      <c r="Z35" s="6">
        <v>7.5393948376346902</v>
      </c>
      <c r="AA35" s="6">
        <v>6.2546842658626796</v>
      </c>
      <c r="AB35" s="6">
        <v>6.5464374946292496</v>
      </c>
      <c r="AC35" s="6">
        <v>6.1258939543128097</v>
      </c>
      <c r="AD35" s="6">
        <v>4.2790510973248201</v>
      </c>
      <c r="AE35" s="6">
        <v>3.2668040200401198</v>
      </c>
      <c r="AF35" s="6">
        <v>1.9824106360192699</v>
      </c>
      <c r="AG35" s="6">
        <v>3.3855431910520499</v>
      </c>
    </row>
    <row r="36" spans="1:33" x14ac:dyDescent="0.25">
      <c r="A36" s="6" t="s">
        <v>36</v>
      </c>
      <c r="B36" s="6" t="s">
        <v>37</v>
      </c>
      <c r="C36" s="6" t="s">
        <v>13</v>
      </c>
      <c r="D36" s="6">
        <v>22847.516858548999</v>
      </c>
      <c r="E36" s="6">
        <v>25512.246455236</v>
      </c>
      <c r="F36" s="6">
        <v>27599.940148730999</v>
      </c>
      <c r="G36" s="6">
        <v>29971.351953099002</v>
      </c>
      <c r="H36" s="6">
        <v>33046.650470441004</v>
      </c>
      <c r="I36" s="6">
        <v>30958.733525789001</v>
      </c>
      <c r="J36" s="6">
        <v>28705.870088109001</v>
      </c>
      <c r="K36" s="6">
        <v>27774.468322725999</v>
      </c>
      <c r="L36" s="6">
        <v>23192.305929704999</v>
      </c>
      <c r="M36" s="6">
        <v>17968.473833184002</v>
      </c>
      <c r="N36" s="6">
        <v>22601.140301575</v>
      </c>
      <c r="O36" s="6">
        <v>17292.45106725</v>
      </c>
      <c r="P36" s="6">
        <v>14392.88652916</v>
      </c>
      <c r="Q36" s="6">
        <v>10243.410874921001</v>
      </c>
      <c r="R36" s="6">
        <v>15395.855152026999</v>
      </c>
      <c r="S36" s="6">
        <v>6.5747625300931203</v>
      </c>
      <c r="T36" s="6">
        <v>7.34158390563233</v>
      </c>
      <c r="U36" s="6">
        <v>7.9423533614678199</v>
      </c>
      <c r="V36" s="6">
        <v>8.6247675411490192</v>
      </c>
      <c r="W36" s="6">
        <v>9.5097371238765902</v>
      </c>
      <c r="X36" s="6">
        <v>8.9089034237142002</v>
      </c>
      <c r="Y36" s="6">
        <v>8.2606035578172694</v>
      </c>
      <c r="Z36" s="6">
        <v>7.9925768192699103</v>
      </c>
      <c r="AA36" s="6">
        <v>6.6739814640305202</v>
      </c>
      <c r="AB36" s="6">
        <v>5.1707347110315096</v>
      </c>
      <c r="AC36" s="6">
        <v>6.5038634750616797</v>
      </c>
      <c r="AD36" s="6">
        <v>4.9761976338309397</v>
      </c>
      <c r="AE36" s="6">
        <v>4.1417984999273498</v>
      </c>
      <c r="AF36" s="6">
        <v>2.94771613115492</v>
      </c>
      <c r="AG36" s="6">
        <v>4.4304198219428201</v>
      </c>
    </row>
    <row r="37" spans="1:33" x14ac:dyDescent="0.25">
      <c r="A37" s="6" t="s">
        <v>38</v>
      </c>
      <c r="B37" s="6" t="s">
        <v>39</v>
      </c>
      <c r="C37" s="6" t="s">
        <v>13</v>
      </c>
      <c r="D37" s="6">
        <v>15580.167508508999</v>
      </c>
      <c r="E37" s="6">
        <v>19575.43590606</v>
      </c>
      <c r="F37" s="6">
        <v>22536.074665820001</v>
      </c>
      <c r="G37" s="6">
        <v>24592.556726326002</v>
      </c>
      <c r="H37" s="6">
        <v>29960.709798313001</v>
      </c>
      <c r="I37" s="6">
        <v>23650.406835296999</v>
      </c>
      <c r="J37" s="6">
        <v>24233.577805689001</v>
      </c>
      <c r="K37" s="6">
        <v>24647.062717361001</v>
      </c>
      <c r="L37" s="6">
        <v>22448.883597306001</v>
      </c>
      <c r="M37" s="6">
        <v>23968.475520276999</v>
      </c>
      <c r="N37" s="6">
        <v>23175.293975363998</v>
      </c>
      <c r="O37" s="6">
        <v>17193.812857100002</v>
      </c>
      <c r="P37" s="6">
        <v>15246.143430894999</v>
      </c>
      <c r="Q37" s="6">
        <v>11729.162154338999</v>
      </c>
      <c r="R37" s="6">
        <v>22761.943180378999</v>
      </c>
      <c r="S37" s="6">
        <v>4.8491072928594203</v>
      </c>
      <c r="T37" s="6">
        <v>6.0925782063084899</v>
      </c>
      <c r="U37" s="6">
        <v>7.0140352441506</v>
      </c>
      <c r="V37" s="6">
        <v>7.6540862674652104</v>
      </c>
      <c r="W37" s="6">
        <v>9.3248481637247504</v>
      </c>
      <c r="X37" s="6">
        <v>7.3608554081011901</v>
      </c>
      <c r="Y37" s="6">
        <v>7.54235914379385</v>
      </c>
      <c r="Z37" s="6">
        <v>7.6710504880673298</v>
      </c>
      <c r="AA37" s="6">
        <v>6.98689825438636</v>
      </c>
      <c r="AB37" s="6">
        <v>7.4598497981887402</v>
      </c>
      <c r="AC37" s="6">
        <v>7.2129832345334703</v>
      </c>
      <c r="AD37" s="6">
        <v>5.3513316382438898</v>
      </c>
      <c r="AE37" s="6">
        <v>4.7451470119533203</v>
      </c>
      <c r="AF37" s="6">
        <v>3.65053621603706</v>
      </c>
      <c r="AG37" s="6">
        <v>7.0843336321863601</v>
      </c>
    </row>
    <row r="38" spans="1:33" x14ac:dyDescent="0.25">
      <c r="A38" s="6" t="s">
        <v>40</v>
      </c>
      <c r="B38" s="6" t="s">
        <v>41</v>
      </c>
      <c r="C38" s="6" t="s">
        <v>13</v>
      </c>
      <c r="D38" s="6">
        <v>8942.4697431330005</v>
      </c>
      <c r="E38" s="6">
        <v>10809.888386211</v>
      </c>
      <c r="F38" s="6">
        <v>11356.847979411001</v>
      </c>
      <c r="G38" s="6">
        <v>12820.676101368999</v>
      </c>
      <c r="H38" s="6">
        <v>13753.215694095999</v>
      </c>
      <c r="I38" s="6">
        <v>13920.626094967</v>
      </c>
      <c r="J38" s="6">
        <v>11562.681178573999</v>
      </c>
      <c r="K38" s="6">
        <v>13472.223860706001</v>
      </c>
      <c r="L38" s="6">
        <v>9091.4716218329995</v>
      </c>
      <c r="M38" s="6">
        <v>8995.3579835960008</v>
      </c>
      <c r="N38" s="6">
        <v>10132.917181235</v>
      </c>
      <c r="O38" s="6">
        <v>7900.7292587689999</v>
      </c>
      <c r="P38" s="6">
        <v>6407.3691466700002</v>
      </c>
      <c r="Q38" s="6">
        <v>4471.7950758549996</v>
      </c>
      <c r="R38" s="6">
        <v>8907.909066532</v>
      </c>
      <c r="S38" s="6">
        <v>5.8621394770505102</v>
      </c>
      <c r="T38" s="6">
        <v>7.0863056036593202</v>
      </c>
      <c r="U38" s="6">
        <v>7.4448590587729297</v>
      </c>
      <c r="V38" s="6">
        <v>8.4044557773345208</v>
      </c>
      <c r="W38" s="6">
        <v>9.0157720375472508</v>
      </c>
      <c r="X38" s="6">
        <v>9.1255161180981901</v>
      </c>
      <c r="Y38" s="6">
        <v>7.5797907898450498</v>
      </c>
      <c r="Z38" s="6">
        <v>8.8315708753896391</v>
      </c>
      <c r="AA38" s="6">
        <v>5.95981604967215</v>
      </c>
      <c r="AB38" s="6">
        <v>5.8968097919853699</v>
      </c>
      <c r="AC38" s="6">
        <v>6.6425244403443804</v>
      </c>
      <c r="AD38" s="6">
        <v>5.1792377515041199</v>
      </c>
      <c r="AE38" s="6">
        <v>4.2002816556995297</v>
      </c>
      <c r="AF38" s="6">
        <v>2.9314369743973501</v>
      </c>
      <c r="AG38" s="6">
        <v>5.8394835986996902</v>
      </c>
    </row>
    <row r="39" spans="1:33" x14ac:dyDescent="0.25">
      <c r="A39" s="6" t="s">
        <v>42</v>
      </c>
      <c r="B39" s="6" t="s">
        <v>43</v>
      </c>
      <c r="C39" s="6" t="s">
        <v>13</v>
      </c>
      <c r="D39" s="6">
        <v>538.52335144000006</v>
      </c>
      <c r="E39" s="6">
        <v>711.59319097000002</v>
      </c>
      <c r="F39" s="6">
        <v>530.61060405000001</v>
      </c>
      <c r="G39" s="6">
        <v>509.88177460000003</v>
      </c>
      <c r="H39" s="6">
        <v>603.81210699999997</v>
      </c>
      <c r="I39" s="6">
        <v>894.89918748000002</v>
      </c>
      <c r="J39" s="6">
        <v>552.42369184999995</v>
      </c>
      <c r="K39" s="6">
        <v>362.40937295999998</v>
      </c>
      <c r="L39" s="6">
        <v>256.43042054</v>
      </c>
      <c r="M39" s="6">
        <v>381.99196632000002</v>
      </c>
      <c r="N39" s="6">
        <v>242.36950687000001</v>
      </c>
      <c r="O39" s="6">
        <v>129.92196935000001</v>
      </c>
      <c r="P39" s="6">
        <v>209.05908120000001</v>
      </c>
      <c r="Q39" s="6">
        <v>119.74031642</v>
      </c>
      <c r="R39" s="6">
        <v>57.302956020000003</v>
      </c>
      <c r="S39" s="6">
        <v>8.8268487770448107</v>
      </c>
      <c r="T39" s="6">
        <v>11.663608403742099</v>
      </c>
      <c r="U39" s="6">
        <v>8.6971522199025308</v>
      </c>
      <c r="V39" s="6">
        <v>8.3573893435276396</v>
      </c>
      <c r="W39" s="6">
        <v>9.89698616408395</v>
      </c>
      <c r="X39" s="6">
        <v>14.668147216762501</v>
      </c>
      <c r="Y39" s="6">
        <v>9.0546869987680196</v>
      </c>
      <c r="Z39" s="6">
        <v>5.9401931633004796</v>
      </c>
      <c r="AA39" s="6">
        <v>4.2031093691445403</v>
      </c>
      <c r="AB39" s="6">
        <v>6.2611682701159603</v>
      </c>
      <c r="AC39" s="6">
        <v>3.9726392171998</v>
      </c>
      <c r="AD39" s="6">
        <v>2.1295298954108102</v>
      </c>
      <c r="AE39" s="6">
        <v>3.4266534409064202</v>
      </c>
      <c r="AF39" s="6">
        <v>1.9626440761178301</v>
      </c>
      <c r="AG39" s="6">
        <v>0.93924344397263104</v>
      </c>
    </row>
    <row r="40" spans="1:33" x14ac:dyDescent="0.25">
      <c r="A40" s="6" t="s">
        <v>42</v>
      </c>
      <c r="B40" s="6" t="s">
        <v>44</v>
      </c>
      <c r="C40" s="6" t="s">
        <v>13</v>
      </c>
      <c r="D40" s="6">
        <v>1394.69686445</v>
      </c>
      <c r="E40" s="6">
        <v>1516.9423137250001</v>
      </c>
      <c r="F40" s="6">
        <v>1856.360821538</v>
      </c>
      <c r="G40" s="6">
        <v>1521.6591792500001</v>
      </c>
      <c r="H40" s="6">
        <v>1257.340820588</v>
      </c>
      <c r="I40" s="6">
        <v>1146.039505511</v>
      </c>
      <c r="J40" s="6">
        <v>980.23727964</v>
      </c>
      <c r="K40" s="6">
        <v>1198.369917211</v>
      </c>
      <c r="L40" s="6">
        <v>1025.24613656</v>
      </c>
      <c r="M40" s="6">
        <v>883.81050434999997</v>
      </c>
      <c r="N40" s="6">
        <v>723.29665658299996</v>
      </c>
      <c r="O40" s="6">
        <v>710.25692262300004</v>
      </c>
      <c r="P40" s="6">
        <v>438.09066339399999</v>
      </c>
      <c r="Q40" s="6">
        <v>374.12438050600002</v>
      </c>
      <c r="R40" s="6">
        <v>598.52803348400005</v>
      </c>
      <c r="S40" s="6">
        <v>8.9260599328153294</v>
      </c>
      <c r="T40" s="6">
        <v>9.7084308082047297</v>
      </c>
      <c r="U40" s="6">
        <v>11.8807092582895</v>
      </c>
      <c r="V40" s="6">
        <v>9.7386187475658605</v>
      </c>
      <c r="W40" s="6">
        <v>8.0469812520655104</v>
      </c>
      <c r="X40" s="6">
        <v>7.3346528355459499</v>
      </c>
      <c r="Y40" s="6">
        <v>6.2735185899316797</v>
      </c>
      <c r="Z40" s="6">
        <v>7.6695674704385297</v>
      </c>
      <c r="AA40" s="6">
        <v>6.5615752742305098</v>
      </c>
      <c r="AB40" s="6">
        <v>5.6563872280525</v>
      </c>
      <c r="AC40" s="6">
        <v>4.6290986023051097</v>
      </c>
      <c r="AD40" s="6">
        <v>4.5456443049579702</v>
      </c>
      <c r="AE40" s="6">
        <v>2.8037802458269301</v>
      </c>
      <c r="AF40" s="6">
        <v>2.39439603532835</v>
      </c>
      <c r="AG40" s="6">
        <v>3.8305794144415102</v>
      </c>
    </row>
    <row r="41" spans="1:33" x14ac:dyDescent="0.25">
      <c r="A41" s="6" t="s">
        <v>45</v>
      </c>
      <c r="B41" s="6" t="s">
        <v>46</v>
      </c>
      <c r="C41" s="6" t="s">
        <v>13</v>
      </c>
      <c r="D41" s="6">
        <v>30608.622172517</v>
      </c>
      <c r="E41" s="6">
        <v>34064.434686027002</v>
      </c>
      <c r="F41" s="6">
        <v>33430.000210626997</v>
      </c>
      <c r="G41" s="6">
        <v>36695.813908589997</v>
      </c>
      <c r="H41" s="6">
        <v>42216.141314970002</v>
      </c>
      <c r="I41" s="6">
        <v>34280.191701326999</v>
      </c>
      <c r="J41" s="6">
        <v>33694.783767890003</v>
      </c>
      <c r="K41" s="6">
        <v>33436.211463029998</v>
      </c>
      <c r="L41" s="6">
        <v>27338.49130718</v>
      </c>
      <c r="M41" s="6">
        <v>23780.845244697</v>
      </c>
      <c r="N41" s="6">
        <v>25156.006796827001</v>
      </c>
      <c r="O41" s="6">
        <v>19503.468701177</v>
      </c>
      <c r="P41" s="6">
        <v>14907.026353040001</v>
      </c>
      <c r="Q41" s="6">
        <v>9282.6975648499993</v>
      </c>
      <c r="R41" s="6">
        <v>16711.27761832</v>
      </c>
      <c r="S41" s="6">
        <v>7.3736879803878397</v>
      </c>
      <c r="T41" s="6">
        <v>8.2062012196221907</v>
      </c>
      <c r="U41" s="6">
        <v>8.0533644849520094</v>
      </c>
      <c r="V41" s="6">
        <v>8.8401065694251209</v>
      </c>
      <c r="W41" s="6">
        <v>10.1699662284064</v>
      </c>
      <c r="X41" s="6">
        <v>8.2581775843678908</v>
      </c>
      <c r="Y41" s="6">
        <v>8.1171514572172203</v>
      </c>
      <c r="Z41" s="6">
        <v>8.0548607900430795</v>
      </c>
      <c r="AA41" s="6">
        <v>6.5859058802944404</v>
      </c>
      <c r="AB41" s="6">
        <v>5.7288607032345196</v>
      </c>
      <c r="AC41" s="6">
        <v>6.0601403064417898</v>
      </c>
      <c r="AD41" s="6">
        <v>4.6984307861745602</v>
      </c>
      <c r="AE41" s="6">
        <v>3.5911371777273602</v>
      </c>
      <c r="AF41" s="6">
        <v>2.2362233449687299</v>
      </c>
      <c r="AG41" s="6">
        <v>4.0257854867368401</v>
      </c>
    </row>
    <row r="42" spans="1:33" x14ac:dyDescent="0.25">
      <c r="A42" s="6" t="s">
        <v>47</v>
      </c>
      <c r="B42" s="6" t="s">
        <v>48</v>
      </c>
      <c r="C42" s="6" t="s">
        <v>13</v>
      </c>
      <c r="D42" s="6">
        <v>20815.69372186</v>
      </c>
      <c r="E42" s="6">
        <v>22738.624287434999</v>
      </c>
      <c r="F42" s="6">
        <v>24393.09921317</v>
      </c>
      <c r="G42" s="6">
        <v>27804.289416817999</v>
      </c>
      <c r="H42" s="6">
        <v>29546.754083293999</v>
      </c>
      <c r="I42" s="6">
        <v>25886.772885701001</v>
      </c>
      <c r="J42" s="6">
        <v>23250.450359160001</v>
      </c>
      <c r="K42" s="6">
        <v>20893.494695476998</v>
      </c>
      <c r="L42" s="6">
        <v>20168.043846853001</v>
      </c>
      <c r="M42" s="6">
        <v>20097.722342828001</v>
      </c>
      <c r="N42" s="6">
        <v>21244.583538882001</v>
      </c>
      <c r="O42" s="6">
        <v>14426.668152828001</v>
      </c>
      <c r="P42" s="6">
        <v>12128.670149035001</v>
      </c>
      <c r="Q42" s="6">
        <v>8572.1542440280009</v>
      </c>
      <c r="R42" s="6">
        <v>17066.338548864001</v>
      </c>
      <c r="S42" s="6">
        <v>6.7357432726570403</v>
      </c>
      <c r="T42" s="6">
        <v>7.35798372228742</v>
      </c>
      <c r="U42" s="6">
        <v>7.8933547024578399</v>
      </c>
      <c r="V42" s="6">
        <v>8.9971805836892607</v>
      </c>
      <c r="W42" s="6">
        <v>9.5610241342278997</v>
      </c>
      <c r="X42" s="6">
        <v>8.3766920596332</v>
      </c>
      <c r="Y42" s="6">
        <v>7.5236053472718298</v>
      </c>
      <c r="Z42" s="6">
        <v>6.7609188633267197</v>
      </c>
      <c r="AA42" s="6">
        <v>6.5261704692277602</v>
      </c>
      <c r="AB42" s="6">
        <v>6.5034151575869998</v>
      </c>
      <c r="AC42" s="6">
        <v>6.8745275831065804</v>
      </c>
      <c r="AD42" s="6">
        <v>4.6683206553532903</v>
      </c>
      <c r="AE42" s="6">
        <v>3.9247122605788798</v>
      </c>
      <c r="AF42" s="6">
        <v>2.7738604849260202</v>
      </c>
      <c r="AG42" s="6">
        <v>5.5224907036692503</v>
      </c>
    </row>
    <row r="43" spans="1:33" x14ac:dyDescent="0.25">
      <c r="A43" s="6" t="s">
        <v>49</v>
      </c>
      <c r="B43" s="6" t="s">
        <v>50</v>
      </c>
      <c r="C43" s="6" t="s">
        <v>13</v>
      </c>
      <c r="D43" s="6">
        <v>10409.928322588999</v>
      </c>
      <c r="E43" s="6">
        <v>12332.663601120999</v>
      </c>
      <c r="F43" s="6">
        <v>14122.737193825</v>
      </c>
      <c r="G43" s="6">
        <v>15506.109758467001</v>
      </c>
      <c r="H43" s="6">
        <v>19152.597018008</v>
      </c>
      <c r="I43" s="6">
        <v>16221.821345344</v>
      </c>
      <c r="J43" s="6">
        <v>13867.260576851</v>
      </c>
      <c r="K43" s="6">
        <v>14070.620244698001</v>
      </c>
      <c r="L43" s="6">
        <v>14200.69273388</v>
      </c>
      <c r="M43" s="6">
        <v>13456.635314155001</v>
      </c>
      <c r="N43" s="6">
        <v>15168.459167958999</v>
      </c>
      <c r="O43" s="6">
        <v>11685.213860166999</v>
      </c>
      <c r="P43" s="6">
        <v>9925.0683706300006</v>
      </c>
      <c r="Q43" s="6">
        <v>7137.81060222</v>
      </c>
      <c r="R43" s="6">
        <v>14057.169757868</v>
      </c>
      <c r="S43" s="6">
        <v>5.1709705148068696</v>
      </c>
      <c r="T43" s="6">
        <v>6.1260594573016398</v>
      </c>
      <c r="U43" s="6">
        <v>7.0152507639430999</v>
      </c>
      <c r="V43" s="6">
        <v>7.7024196397589</v>
      </c>
      <c r="W43" s="6">
        <v>9.5137556564333892</v>
      </c>
      <c r="X43" s="6">
        <v>8.0579382752538002</v>
      </c>
      <c r="Y43" s="6">
        <v>6.8883467149758699</v>
      </c>
      <c r="Z43" s="6">
        <v>6.9893624774048897</v>
      </c>
      <c r="AA43" s="6">
        <v>7.0539739699632102</v>
      </c>
      <c r="AB43" s="6">
        <v>6.6843749814310396</v>
      </c>
      <c r="AC43" s="6">
        <v>7.5346969433369297</v>
      </c>
      <c r="AD43" s="6">
        <v>5.8044488355428303</v>
      </c>
      <c r="AE43" s="6">
        <v>4.9301238501905296</v>
      </c>
      <c r="AF43" s="6">
        <v>3.5455967630693501</v>
      </c>
      <c r="AG43" s="6">
        <v>6.9826811565876401</v>
      </c>
    </row>
    <row r="44" spans="1:33" x14ac:dyDescent="0.25">
      <c r="A44" s="6" t="s">
        <v>51</v>
      </c>
      <c r="B44" s="6" t="s">
        <v>52</v>
      </c>
      <c r="C44" s="6" t="s">
        <v>13</v>
      </c>
      <c r="D44" s="6">
        <v>11221.253018709</v>
      </c>
      <c r="E44" s="6">
        <v>11603.107585689</v>
      </c>
      <c r="F44" s="6">
        <v>12232.596210869</v>
      </c>
      <c r="G44" s="6">
        <v>16188.89542373</v>
      </c>
      <c r="H44" s="6">
        <v>21126.760821961001</v>
      </c>
      <c r="I44" s="6">
        <v>18125.737082911</v>
      </c>
      <c r="J44" s="6">
        <v>15155.934373333999</v>
      </c>
      <c r="K44" s="6">
        <v>15463.869824095</v>
      </c>
      <c r="L44" s="6">
        <v>14335.293106560001</v>
      </c>
      <c r="M44" s="6">
        <v>12640.585395118</v>
      </c>
      <c r="N44" s="6">
        <v>12780.711249492</v>
      </c>
      <c r="O44" s="6">
        <v>10194.84332362</v>
      </c>
      <c r="P44" s="6">
        <v>8307.9295396599991</v>
      </c>
      <c r="Q44" s="6">
        <v>5974.7860692120003</v>
      </c>
      <c r="R44" s="6">
        <v>11630.900808195</v>
      </c>
      <c r="S44" s="6">
        <v>5.6965532087768302</v>
      </c>
      <c r="T44" s="6">
        <v>5.8904045420628099</v>
      </c>
      <c r="U44" s="6">
        <v>6.2099691612438299</v>
      </c>
      <c r="V44" s="6">
        <v>8.2184141128306596</v>
      </c>
      <c r="W44" s="6">
        <v>10.725158496180899</v>
      </c>
      <c r="X44" s="6">
        <v>9.2016662995610101</v>
      </c>
      <c r="Y44" s="6">
        <v>7.6940236925840102</v>
      </c>
      <c r="Z44" s="6">
        <v>7.8503494324282199</v>
      </c>
      <c r="AA44" s="6">
        <v>7.2774190020292302</v>
      </c>
      <c r="AB44" s="6">
        <v>6.4170879288899103</v>
      </c>
      <c r="AC44" s="6">
        <v>6.4882238692377401</v>
      </c>
      <c r="AD44" s="6">
        <v>5.1754886331603398</v>
      </c>
      <c r="AE44" s="6">
        <v>4.21758270654224</v>
      </c>
      <c r="AF44" s="6">
        <v>3.03314493466796</v>
      </c>
      <c r="AG44" s="6">
        <v>5.9045139798042801</v>
      </c>
    </row>
    <row r="45" spans="1:33" x14ac:dyDescent="0.25">
      <c r="A45" s="6" t="s">
        <v>53</v>
      </c>
      <c r="B45" s="6" t="s">
        <v>54</v>
      </c>
      <c r="C45" s="6" t="s">
        <v>13</v>
      </c>
      <c r="D45" s="6">
        <v>6144.3728611699999</v>
      </c>
      <c r="E45" s="6">
        <v>5856.9324714200002</v>
      </c>
      <c r="F45" s="6">
        <v>3821.5033469300001</v>
      </c>
      <c r="G45" s="6">
        <v>5304.4591810800002</v>
      </c>
      <c r="H45" s="6">
        <v>11973.974296120001</v>
      </c>
      <c r="I45" s="6">
        <v>9953.94641357</v>
      </c>
      <c r="J45" s="6">
        <v>13296.93816136</v>
      </c>
      <c r="K45" s="6">
        <v>15002.822714419999</v>
      </c>
      <c r="L45" s="6">
        <v>10398.05922775</v>
      </c>
      <c r="M45" s="6">
        <v>8254.9381241899991</v>
      </c>
      <c r="N45" s="6">
        <v>9021.1177507299999</v>
      </c>
      <c r="O45" s="6">
        <v>6863.3372514700004</v>
      </c>
      <c r="P45" s="6">
        <v>5786.4849160699996</v>
      </c>
      <c r="Q45" s="6">
        <v>4582.79146021</v>
      </c>
      <c r="R45" s="6">
        <v>11663.66622336</v>
      </c>
      <c r="S45" s="6">
        <v>4.8030926865944803</v>
      </c>
      <c r="T45" s="6">
        <v>4.5783988301124099</v>
      </c>
      <c r="U45" s="6">
        <v>2.9872918184103598</v>
      </c>
      <c r="V45" s="6">
        <v>4.1465271842459197</v>
      </c>
      <c r="W45" s="6">
        <v>9.3601266834924708</v>
      </c>
      <c r="X45" s="6">
        <v>7.7810589139064099</v>
      </c>
      <c r="Y45" s="6">
        <v>10.394295378872201</v>
      </c>
      <c r="Z45" s="6">
        <v>11.7277954456987</v>
      </c>
      <c r="AA45" s="6">
        <v>8.1282245332475291</v>
      </c>
      <c r="AB45" s="6">
        <v>6.4529340631579197</v>
      </c>
      <c r="AC45" s="6">
        <v>7.0518612187848699</v>
      </c>
      <c r="AD45" s="6">
        <v>5.3651114121824097</v>
      </c>
      <c r="AE45" s="6">
        <v>4.5233295585145896</v>
      </c>
      <c r="AF45" s="6">
        <v>3.5823952491273299</v>
      </c>
      <c r="AG45" s="6">
        <v>9.1175570236523598</v>
      </c>
    </row>
    <row r="46" spans="1:33" x14ac:dyDescent="0.25">
      <c r="A46" s="6" t="s">
        <v>55</v>
      </c>
      <c r="B46" s="6" t="s">
        <v>56</v>
      </c>
      <c r="C46" s="6" t="s">
        <v>13</v>
      </c>
      <c r="D46" s="6">
        <v>11057.815149210001</v>
      </c>
      <c r="E46" s="6">
        <v>11240.181694450001</v>
      </c>
      <c r="F46" s="6">
        <v>9778.0031571</v>
      </c>
      <c r="G46" s="6">
        <v>12361.497643029999</v>
      </c>
      <c r="H46" s="6">
        <v>19707.502357109999</v>
      </c>
      <c r="I46" s="6">
        <v>15854.523402000001</v>
      </c>
      <c r="J46" s="6">
        <v>19916.358856880001</v>
      </c>
      <c r="K46" s="6">
        <v>21911.62791866</v>
      </c>
      <c r="L46" s="6">
        <v>17843.465245719999</v>
      </c>
      <c r="M46" s="6">
        <v>19469.906567530001</v>
      </c>
      <c r="N46" s="6">
        <v>20268.118011269999</v>
      </c>
      <c r="O46" s="6">
        <v>16919.676955089999</v>
      </c>
      <c r="P46" s="6">
        <v>15495.102182340001</v>
      </c>
      <c r="Q46" s="6">
        <v>13371.11596757</v>
      </c>
      <c r="R46" s="6">
        <v>26798.104894659999</v>
      </c>
      <c r="S46" s="6">
        <v>4.3881437774442302</v>
      </c>
      <c r="T46" s="6">
        <v>4.4605134643950999</v>
      </c>
      <c r="U46" s="6">
        <v>3.8802677681516302</v>
      </c>
      <c r="V46" s="6">
        <v>4.9054924711803398</v>
      </c>
      <c r="W46" s="6">
        <v>7.8206546836241904</v>
      </c>
      <c r="X46" s="6">
        <v>6.2916523085304599</v>
      </c>
      <c r="Y46" s="6">
        <v>7.9035365492981704</v>
      </c>
      <c r="Z46" s="6">
        <v>8.6953319808217593</v>
      </c>
      <c r="AA46" s="6">
        <v>7.0809368694902197</v>
      </c>
      <c r="AB46" s="6">
        <v>7.7263680210670804</v>
      </c>
      <c r="AC46" s="6">
        <v>8.0431273928479197</v>
      </c>
      <c r="AD46" s="6">
        <v>6.7143440313477303</v>
      </c>
      <c r="AE46" s="6">
        <v>6.1490208784287201</v>
      </c>
      <c r="AF46" s="6">
        <v>5.3061457927128899</v>
      </c>
      <c r="AG46" s="6">
        <v>10.634464010659601</v>
      </c>
    </row>
    <row r="47" spans="1:33" x14ac:dyDescent="0.25">
      <c r="A47" s="6" t="s">
        <v>57</v>
      </c>
      <c r="B47" s="6" t="s">
        <v>58</v>
      </c>
      <c r="C47" s="6" t="s">
        <v>13</v>
      </c>
      <c r="D47" s="6">
        <v>16246.12796077</v>
      </c>
      <c r="E47" s="6">
        <v>19359.589351639999</v>
      </c>
      <c r="F47" s="6">
        <v>17353.111658440001</v>
      </c>
      <c r="G47" s="6">
        <v>20629.233709700002</v>
      </c>
      <c r="H47" s="6">
        <v>27763.09947719</v>
      </c>
      <c r="I47" s="6">
        <v>23775.66591901</v>
      </c>
      <c r="J47" s="6">
        <v>22702.571566899998</v>
      </c>
      <c r="K47" s="6">
        <v>24025.887787619999</v>
      </c>
      <c r="L47" s="6">
        <v>19599.61700446</v>
      </c>
      <c r="M47" s="6">
        <v>17415.503863670001</v>
      </c>
      <c r="N47" s="6">
        <v>17730.08851293</v>
      </c>
      <c r="O47" s="6">
        <v>13286.86064585</v>
      </c>
      <c r="P47" s="6">
        <v>11024.974326449999</v>
      </c>
      <c r="Q47" s="6">
        <v>8914.9768272500005</v>
      </c>
      <c r="R47" s="6">
        <v>12673.91075587</v>
      </c>
      <c r="S47" s="6">
        <v>5.9618551426903101</v>
      </c>
      <c r="T47" s="6">
        <v>7.1044046689250004</v>
      </c>
      <c r="U47" s="6">
        <v>6.3680858745154296</v>
      </c>
      <c r="V47" s="6">
        <v>7.5703271191091899</v>
      </c>
      <c r="W47" s="6">
        <v>10.188247796323701</v>
      </c>
      <c r="X47" s="6">
        <v>8.7249759741162496</v>
      </c>
      <c r="Y47" s="6">
        <v>8.3311816437276498</v>
      </c>
      <c r="Z47" s="6">
        <v>8.8168001021662299</v>
      </c>
      <c r="AA47" s="6">
        <v>7.1924878170947304</v>
      </c>
      <c r="AB47" s="6">
        <v>6.3909819941639103</v>
      </c>
      <c r="AC47" s="6">
        <v>6.5064253855696004</v>
      </c>
      <c r="AD47" s="6">
        <v>4.8758903452534303</v>
      </c>
      <c r="AE47" s="6">
        <v>4.0458440340303197</v>
      </c>
      <c r="AF47" s="6">
        <v>3.27153648997766</v>
      </c>
      <c r="AG47" s="6">
        <v>4.6509556123365901</v>
      </c>
    </row>
    <row r="48" spans="1:33" x14ac:dyDescent="0.25">
      <c r="A48" s="6" t="s">
        <v>59</v>
      </c>
      <c r="B48" s="6" t="s">
        <v>60</v>
      </c>
      <c r="C48" s="6" t="s">
        <v>13</v>
      </c>
      <c r="D48" s="6">
        <v>7760.2078904399996</v>
      </c>
      <c r="E48" s="6">
        <v>9326.7256169200009</v>
      </c>
      <c r="F48" s="6">
        <v>8883.7621354799994</v>
      </c>
      <c r="G48" s="6">
        <v>11330.691858239999</v>
      </c>
      <c r="H48" s="6">
        <v>13965.151432320001</v>
      </c>
      <c r="I48" s="6">
        <v>11547.459993259999</v>
      </c>
      <c r="J48" s="6">
        <v>13818.765780539999</v>
      </c>
      <c r="K48" s="6">
        <v>16733.426981249999</v>
      </c>
      <c r="L48" s="6">
        <v>15671.819509450001</v>
      </c>
      <c r="M48" s="6">
        <v>13803.949014510001</v>
      </c>
      <c r="N48" s="6">
        <v>14404.815278190001</v>
      </c>
      <c r="O48" s="6">
        <v>13763.22053502</v>
      </c>
      <c r="P48" s="6">
        <v>10001.71117203</v>
      </c>
      <c r="Q48" s="6">
        <v>8497.9429244200001</v>
      </c>
      <c r="R48" s="6">
        <v>20171.670566960001</v>
      </c>
      <c r="S48" s="6">
        <v>4.0911819162005703</v>
      </c>
      <c r="T48" s="6">
        <v>4.9170501254630903</v>
      </c>
      <c r="U48" s="6">
        <v>4.6835197599896201</v>
      </c>
      <c r="V48" s="6">
        <v>5.9735412095827396</v>
      </c>
      <c r="W48" s="6">
        <v>7.3624284044368</v>
      </c>
      <c r="X48" s="6">
        <v>6.0878213792022802</v>
      </c>
      <c r="Y48" s="6">
        <v>7.2852538828506797</v>
      </c>
      <c r="Z48" s="6">
        <v>8.8218633866870597</v>
      </c>
      <c r="AA48" s="6">
        <v>8.2621838842755206</v>
      </c>
      <c r="AB48" s="6">
        <v>7.2774424831956201</v>
      </c>
      <c r="AC48" s="6">
        <v>7.5942192019032504</v>
      </c>
      <c r="AD48" s="6">
        <v>7.25597042714812</v>
      </c>
      <c r="AE48" s="6">
        <v>5.2729025376342404</v>
      </c>
      <c r="AF48" s="6">
        <v>4.48011585619009</v>
      </c>
      <c r="AG48" s="6">
        <v>10.6345055452403</v>
      </c>
    </row>
    <row r="49" spans="1:33" x14ac:dyDescent="0.25">
      <c r="A49" s="6" t="s">
        <v>61</v>
      </c>
      <c r="B49" s="6" t="s">
        <v>62</v>
      </c>
      <c r="C49" s="6" t="s">
        <v>13</v>
      </c>
      <c r="D49" s="6">
        <v>17356.526088310002</v>
      </c>
      <c r="E49" s="6">
        <v>19462.219615409998</v>
      </c>
      <c r="F49" s="6">
        <v>19466.254295930001</v>
      </c>
      <c r="G49" s="6">
        <v>21716.36371772</v>
      </c>
      <c r="H49" s="6">
        <v>27715.636283169999</v>
      </c>
      <c r="I49" s="6">
        <v>25389.169861909999</v>
      </c>
      <c r="J49" s="6">
        <v>21916.36456265</v>
      </c>
      <c r="K49" s="6">
        <v>22156.789746409999</v>
      </c>
      <c r="L49" s="6">
        <v>17153.536639639999</v>
      </c>
      <c r="M49" s="6">
        <v>17577.216137039999</v>
      </c>
      <c r="N49" s="6">
        <v>15816.923053480001</v>
      </c>
      <c r="O49" s="6">
        <v>13123.653099179999</v>
      </c>
      <c r="P49" s="6">
        <v>11875.279761510001</v>
      </c>
      <c r="Q49" s="6">
        <v>7371.55123516</v>
      </c>
      <c r="R49" s="6">
        <v>9791.5159042399991</v>
      </c>
      <c r="S49" s="6">
        <v>6.4789991706251397</v>
      </c>
      <c r="T49" s="6">
        <v>7.26503126865311</v>
      </c>
      <c r="U49" s="6">
        <v>7.2665373702548797</v>
      </c>
      <c r="V49" s="6">
        <v>8.1064783240735192</v>
      </c>
      <c r="W49" s="6">
        <v>10.3459404018037</v>
      </c>
      <c r="X49" s="6">
        <v>9.4774962248331196</v>
      </c>
      <c r="Y49" s="6">
        <v>8.1811364268432101</v>
      </c>
      <c r="Z49" s="6">
        <v>8.2708844880769394</v>
      </c>
      <c r="AA49" s="6">
        <v>6.4032254551427297</v>
      </c>
      <c r="AB49" s="6">
        <v>6.56138032428525</v>
      </c>
      <c r="AC49" s="6">
        <v>5.9042823906080804</v>
      </c>
      <c r="AD49" s="6">
        <v>4.89891451276229</v>
      </c>
      <c r="AE49" s="6">
        <v>4.4329105567723897</v>
      </c>
      <c r="AF49" s="6">
        <v>2.7517185233852701</v>
      </c>
      <c r="AG49" s="6">
        <v>3.6550645618803599</v>
      </c>
    </row>
    <row r="50" spans="1:33" x14ac:dyDescent="0.25">
      <c r="A50" s="6" t="s">
        <v>63</v>
      </c>
      <c r="B50" s="6" t="s">
        <v>64</v>
      </c>
      <c r="C50" s="6" t="s">
        <v>13</v>
      </c>
      <c r="D50" s="6">
        <v>19670.247650500001</v>
      </c>
      <c r="E50" s="6">
        <v>20977.648649369999</v>
      </c>
      <c r="F50" s="6">
        <v>21475.316143759999</v>
      </c>
      <c r="G50" s="6">
        <v>27292.357515930002</v>
      </c>
      <c r="H50" s="6">
        <v>35038.645044500001</v>
      </c>
      <c r="I50" s="6">
        <v>29109.13129053</v>
      </c>
      <c r="J50" s="6">
        <v>29801.51641335</v>
      </c>
      <c r="K50" s="6">
        <v>29139.751070999999</v>
      </c>
      <c r="L50" s="6">
        <v>25027.348154129999</v>
      </c>
      <c r="M50" s="6">
        <v>25350.181119299999</v>
      </c>
      <c r="N50" s="6">
        <v>28689.11044814</v>
      </c>
      <c r="O50" s="6">
        <v>19678.220248099999</v>
      </c>
      <c r="P50" s="6">
        <v>15379.36904806</v>
      </c>
      <c r="Q50" s="6">
        <v>13111.758956039999</v>
      </c>
      <c r="R50" s="6">
        <v>31818.80490951</v>
      </c>
      <c r="S50" s="6">
        <v>5.2939711114303698</v>
      </c>
      <c r="T50" s="6">
        <v>5.6458397427791498</v>
      </c>
      <c r="U50" s="6">
        <v>5.7797799648450097</v>
      </c>
      <c r="V50" s="6">
        <v>7.3453550163355503</v>
      </c>
      <c r="W50" s="6">
        <v>9.4301595966195499</v>
      </c>
      <c r="X50" s="6">
        <v>7.8343141819560396</v>
      </c>
      <c r="Y50" s="6">
        <v>8.0206599211313208</v>
      </c>
      <c r="Z50" s="6">
        <v>7.8425550661648504</v>
      </c>
      <c r="AA50" s="6">
        <v>6.7357595327634998</v>
      </c>
      <c r="AB50" s="6">
        <v>6.8226454948415602</v>
      </c>
      <c r="AC50" s="6">
        <v>7.7212714666166198</v>
      </c>
      <c r="AD50" s="6">
        <v>5.2961168241904399</v>
      </c>
      <c r="AE50" s="6">
        <v>4.1391413519080098</v>
      </c>
      <c r="AF50" s="6">
        <v>3.52884591829477</v>
      </c>
      <c r="AG50" s="6">
        <v>8.5635848101232597</v>
      </c>
    </row>
    <row r="51" spans="1:33" x14ac:dyDescent="0.25">
      <c r="A51" s="6" t="s">
        <v>65</v>
      </c>
      <c r="B51" s="6" t="s">
        <v>66</v>
      </c>
      <c r="C51" s="6" t="s">
        <v>13</v>
      </c>
      <c r="D51" s="6">
        <v>31064.866425790002</v>
      </c>
      <c r="E51" s="6">
        <v>31005.883013750001</v>
      </c>
      <c r="F51" s="6">
        <v>31826.688733170002</v>
      </c>
      <c r="G51" s="6">
        <v>34097.963521140002</v>
      </c>
      <c r="H51" s="6">
        <v>43000.28009801</v>
      </c>
      <c r="I51" s="6">
        <v>36621.287635050001</v>
      </c>
      <c r="J51" s="6">
        <v>32941.986926619997</v>
      </c>
      <c r="K51" s="6">
        <v>29742.439157659999</v>
      </c>
      <c r="L51" s="6">
        <v>23302.855495489999</v>
      </c>
      <c r="M51" s="6">
        <v>22997.727056719999</v>
      </c>
      <c r="N51" s="6">
        <v>25550.105141569999</v>
      </c>
      <c r="O51" s="6">
        <v>17159.876702829999</v>
      </c>
      <c r="P51" s="6">
        <v>13596.29816794</v>
      </c>
      <c r="Q51" s="6">
        <v>9927.6473680100007</v>
      </c>
      <c r="R51" s="6">
        <v>14412.46271501</v>
      </c>
      <c r="S51" s="6">
        <v>7.8200110851997104</v>
      </c>
      <c r="T51" s="6">
        <v>7.8051630916602104</v>
      </c>
      <c r="U51" s="6">
        <v>8.0117858962357005</v>
      </c>
      <c r="V51" s="6">
        <v>8.58353771953389</v>
      </c>
      <c r="W51" s="6">
        <v>10.824532847627699</v>
      </c>
      <c r="X51" s="6">
        <v>9.2187383436687504</v>
      </c>
      <c r="Y51" s="6">
        <v>8.2925417867178606</v>
      </c>
      <c r="Z51" s="6">
        <v>7.4871142442990397</v>
      </c>
      <c r="AA51" s="6">
        <v>5.8660670158315202</v>
      </c>
      <c r="AB51" s="6">
        <v>5.7892565206281699</v>
      </c>
      <c r="AC51" s="6">
        <v>6.4317709497447</v>
      </c>
      <c r="AD51" s="6">
        <v>4.3196846301385099</v>
      </c>
      <c r="AE51" s="6">
        <v>3.4226190106100698</v>
      </c>
      <c r="AF51" s="6">
        <v>2.49910337304203</v>
      </c>
      <c r="AG51" s="6">
        <v>3.6280734850621399</v>
      </c>
    </row>
    <row r="52" spans="1:33" x14ac:dyDescent="0.25">
      <c r="A52" s="6" t="s">
        <v>67</v>
      </c>
      <c r="B52" s="6" t="s">
        <v>68</v>
      </c>
      <c r="C52" s="6" t="s">
        <v>13</v>
      </c>
      <c r="D52" s="6">
        <v>8072.6268908909997</v>
      </c>
      <c r="E52" s="6">
        <v>7532.108013262</v>
      </c>
      <c r="F52" s="6">
        <v>9689.4238884210008</v>
      </c>
      <c r="G52" s="6">
        <v>11317.399636767999</v>
      </c>
      <c r="H52" s="6">
        <v>13874.102205722</v>
      </c>
      <c r="I52" s="6">
        <v>11302.708330126999</v>
      </c>
      <c r="J52" s="6">
        <v>12750.387883645</v>
      </c>
      <c r="K52" s="6">
        <v>15788.561414324</v>
      </c>
      <c r="L52" s="6">
        <v>13149.038255542</v>
      </c>
      <c r="M52" s="6">
        <v>13115.565128581</v>
      </c>
      <c r="N52" s="6">
        <v>13490.534344010999</v>
      </c>
      <c r="O52" s="6">
        <v>11130.225196869</v>
      </c>
      <c r="P52" s="6">
        <v>8978.7189414349996</v>
      </c>
      <c r="Q52" s="6">
        <v>6607.1211817980002</v>
      </c>
      <c r="R52" s="6">
        <v>9584.8711699129999</v>
      </c>
      <c r="S52" s="6">
        <v>4.8518225109503401</v>
      </c>
      <c r="T52" s="6">
        <v>4.5269590317484001</v>
      </c>
      <c r="U52" s="6">
        <v>5.8235523052635703</v>
      </c>
      <c r="V52" s="6">
        <v>6.80200076942136</v>
      </c>
      <c r="W52" s="6">
        <v>8.3386340420246992</v>
      </c>
      <c r="X52" s="6">
        <v>6.7931709779247997</v>
      </c>
      <c r="Y52" s="6">
        <v>7.6632575484222896</v>
      </c>
      <c r="Z52" s="6">
        <v>9.4892652318635893</v>
      </c>
      <c r="AA52" s="6">
        <v>7.9028550022016901</v>
      </c>
      <c r="AB52" s="6">
        <v>7.8827369324461598</v>
      </c>
      <c r="AC52" s="6">
        <v>8.1081015014923903</v>
      </c>
      <c r="AD52" s="6">
        <v>6.6895049024314899</v>
      </c>
      <c r="AE52" s="6">
        <v>5.3964033354131997</v>
      </c>
      <c r="AF52" s="6">
        <v>3.9710220372746798</v>
      </c>
      <c r="AG52" s="6">
        <v>5.7607138711213199</v>
      </c>
    </row>
    <row r="53" spans="1:33" x14ac:dyDescent="0.25">
      <c r="A53" s="6" t="s">
        <v>69</v>
      </c>
      <c r="B53" s="6" t="s">
        <v>70</v>
      </c>
      <c r="C53" s="6" t="s">
        <v>13</v>
      </c>
      <c r="D53" s="6">
        <v>11668.65716778</v>
      </c>
      <c r="E53" s="6">
        <v>13229.313932139999</v>
      </c>
      <c r="F53" s="6">
        <v>15139.028900060001</v>
      </c>
      <c r="G53" s="6">
        <v>18898.632000204001</v>
      </c>
      <c r="H53" s="6">
        <v>21077.508391865998</v>
      </c>
      <c r="I53" s="6">
        <v>18295.570610187999</v>
      </c>
      <c r="J53" s="6">
        <v>18592.352274411998</v>
      </c>
      <c r="K53" s="6">
        <v>17620.047751859001</v>
      </c>
      <c r="L53" s="6">
        <v>16952.957310450001</v>
      </c>
      <c r="M53" s="6">
        <v>17027.174558601</v>
      </c>
      <c r="N53" s="6">
        <v>18802.868269735001</v>
      </c>
      <c r="O53" s="6">
        <v>13386.195748324</v>
      </c>
      <c r="P53" s="6">
        <v>11352.517859035999</v>
      </c>
      <c r="Q53" s="6">
        <v>8609.2023235310007</v>
      </c>
      <c r="R53" s="6">
        <v>20461.972901611</v>
      </c>
      <c r="S53" s="6">
        <v>4.8394772463605698</v>
      </c>
      <c r="T53" s="6">
        <v>5.48674649010474</v>
      </c>
      <c r="U53" s="6">
        <v>6.2787846827943401</v>
      </c>
      <c r="V53" s="6">
        <v>7.8380483921381199</v>
      </c>
      <c r="W53" s="6">
        <v>8.7417190175119401</v>
      </c>
      <c r="X53" s="6">
        <v>7.5879337617074896</v>
      </c>
      <c r="Y53" s="6">
        <v>7.7110214564179804</v>
      </c>
      <c r="Z53" s="6">
        <v>7.3077663478163197</v>
      </c>
      <c r="AA53" s="6">
        <v>7.0310962077956001</v>
      </c>
      <c r="AB53" s="6">
        <v>7.0618771861506699</v>
      </c>
      <c r="AC53" s="6">
        <v>7.7983311917810001</v>
      </c>
      <c r="AD53" s="6">
        <v>5.5518119015632701</v>
      </c>
      <c r="AE53" s="6">
        <v>4.7083611316827501</v>
      </c>
      <c r="AF53" s="6">
        <v>3.5705941270678001</v>
      </c>
      <c r="AG53" s="6">
        <v>8.4864308591074007</v>
      </c>
    </row>
    <row r="54" spans="1:33" x14ac:dyDescent="0.25">
      <c r="A54" s="6" t="s">
        <v>71</v>
      </c>
      <c r="B54" s="6" t="s">
        <v>72</v>
      </c>
      <c r="C54" s="6" t="s">
        <v>13</v>
      </c>
      <c r="D54" s="6">
        <v>5323.4490542780004</v>
      </c>
      <c r="E54" s="6">
        <v>6016.095100128</v>
      </c>
      <c r="F54" s="6">
        <v>5850.4558457630001</v>
      </c>
      <c r="G54" s="6">
        <v>8391.7629245040007</v>
      </c>
      <c r="H54" s="6">
        <v>12368.237075722</v>
      </c>
      <c r="I54" s="6">
        <v>12374.809003168</v>
      </c>
      <c r="J54" s="6">
        <v>11496.993518485</v>
      </c>
      <c r="K54" s="6">
        <v>12751.040504163</v>
      </c>
      <c r="L54" s="6">
        <v>11720.286223448</v>
      </c>
      <c r="M54" s="6">
        <v>9687.5472257029996</v>
      </c>
      <c r="N54" s="6">
        <v>11213.323524908999</v>
      </c>
      <c r="O54" s="6">
        <v>9354.4347891710004</v>
      </c>
      <c r="P54" s="6">
        <v>7869.7480263839998</v>
      </c>
      <c r="Q54" s="6">
        <v>6195.7677906019999</v>
      </c>
      <c r="R54" s="6">
        <v>12597.049392927</v>
      </c>
      <c r="S54" s="6">
        <v>3.7172068167263501</v>
      </c>
      <c r="T54" s="6">
        <v>4.2008610373191297</v>
      </c>
      <c r="U54" s="6">
        <v>4.0852000515249198</v>
      </c>
      <c r="V54" s="6">
        <v>5.8597195219234504</v>
      </c>
      <c r="W54" s="6">
        <v>8.6363736554997192</v>
      </c>
      <c r="X54" s="6">
        <v>8.6409626378027795</v>
      </c>
      <c r="Y54" s="6">
        <v>8.0280100820026306</v>
      </c>
      <c r="Z54" s="6">
        <v>8.9036739525737794</v>
      </c>
      <c r="AA54" s="6">
        <v>8.1839287648998909</v>
      </c>
      <c r="AB54" s="6">
        <v>6.7645273238414898</v>
      </c>
      <c r="AC54" s="6">
        <v>7.8299317265849</v>
      </c>
      <c r="AD54" s="6">
        <v>6.5319247747820599</v>
      </c>
      <c r="AE54" s="6">
        <v>5.4952119784230602</v>
      </c>
      <c r="AF54" s="6">
        <v>4.3263211559376797</v>
      </c>
      <c r="AG54" s="6">
        <v>8.7961465201581799</v>
      </c>
    </row>
    <row r="55" spans="1:33" x14ac:dyDescent="0.25">
      <c r="A55" s="6" t="s">
        <v>73</v>
      </c>
      <c r="B55" s="6" t="s">
        <v>74</v>
      </c>
      <c r="C55" s="6" t="s">
        <v>13</v>
      </c>
      <c r="D55" s="6">
        <v>6576.9259409209999</v>
      </c>
      <c r="E55" s="6">
        <v>6397.6573106699998</v>
      </c>
      <c r="F55" s="6">
        <v>7103.4167483399997</v>
      </c>
      <c r="G55" s="6">
        <v>9525.1512885100001</v>
      </c>
      <c r="H55" s="6">
        <v>11681.848711549999</v>
      </c>
      <c r="I55" s="6">
        <v>11214.869895932001</v>
      </c>
      <c r="J55" s="6">
        <v>9827.2305702400008</v>
      </c>
      <c r="K55" s="6">
        <v>11109.444694702999</v>
      </c>
      <c r="L55" s="6">
        <v>9695.0646410810004</v>
      </c>
      <c r="M55" s="6">
        <v>8696.3150079999996</v>
      </c>
      <c r="N55" s="6">
        <v>10893.07519043</v>
      </c>
      <c r="O55" s="6">
        <v>7182.2926841620001</v>
      </c>
      <c r="P55" s="6">
        <v>6527.6666505809999</v>
      </c>
      <c r="Q55" s="6">
        <v>5139.7211906889997</v>
      </c>
      <c r="R55" s="6">
        <v>12319.319475032</v>
      </c>
      <c r="S55" s="6">
        <v>4.9121860787808602</v>
      </c>
      <c r="T55" s="6">
        <v>4.7782936071624604</v>
      </c>
      <c r="U55" s="6">
        <v>5.3054124641835703</v>
      </c>
      <c r="V55" s="6">
        <v>7.1141618406529004</v>
      </c>
      <c r="W55" s="6">
        <v>8.7249598263325296</v>
      </c>
      <c r="X55" s="6">
        <v>8.3761818626197293</v>
      </c>
      <c r="Y55" s="6">
        <v>7.3397793488522503</v>
      </c>
      <c r="Z55" s="6">
        <v>8.2974417018696105</v>
      </c>
      <c r="AA55" s="6">
        <v>7.2410670259318097</v>
      </c>
      <c r="AB55" s="6">
        <v>6.4951191335763498</v>
      </c>
      <c r="AC55" s="6">
        <v>8.1358392638446304</v>
      </c>
      <c r="AD55" s="6">
        <v>5.3643234626311802</v>
      </c>
      <c r="AE55" s="6">
        <v>4.8753952128911804</v>
      </c>
      <c r="AF55" s="6">
        <v>3.8387640530709701</v>
      </c>
      <c r="AG55" s="6">
        <v>9.2010751175999896</v>
      </c>
    </row>
    <row r="56" spans="1:33" x14ac:dyDescent="0.25">
      <c r="A56" s="6" t="s">
        <v>75</v>
      </c>
      <c r="B56" s="6" t="s">
        <v>76</v>
      </c>
      <c r="C56" s="6" t="s">
        <v>13</v>
      </c>
      <c r="D56" s="6">
        <v>19014.531383689999</v>
      </c>
      <c r="E56" s="6">
        <v>19919.164655010001</v>
      </c>
      <c r="F56" s="6">
        <v>19763.200830379999</v>
      </c>
      <c r="G56" s="6">
        <v>20203.10413802</v>
      </c>
      <c r="H56" s="6">
        <v>22545.016250860001</v>
      </c>
      <c r="I56" s="6">
        <v>18318.38655599</v>
      </c>
      <c r="J56" s="6">
        <v>15132.56278117</v>
      </c>
      <c r="K56" s="6">
        <v>15405.62895104</v>
      </c>
      <c r="L56" s="6">
        <v>13712.13467412</v>
      </c>
      <c r="M56" s="6">
        <v>10393.00717565</v>
      </c>
      <c r="N56" s="6">
        <v>11379.127529990001</v>
      </c>
      <c r="O56" s="6">
        <v>7893.61504307</v>
      </c>
      <c r="P56" s="6">
        <v>6086.4824262399998</v>
      </c>
      <c r="Q56" s="6">
        <v>4673.3718039100004</v>
      </c>
      <c r="R56" s="6">
        <v>8149.8422772599997</v>
      </c>
      <c r="S56" s="6">
        <v>8.94426127371581</v>
      </c>
      <c r="T56" s="6">
        <v>9.3697924725821</v>
      </c>
      <c r="U56" s="6">
        <v>9.2964285190567804</v>
      </c>
      <c r="V56" s="6">
        <v>9.5033550027711708</v>
      </c>
      <c r="W56" s="6">
        <v>10.604968994441199</v>
      </c>
      <c r="X56" s="6">
        <v>8.6168011277016099</v>
      </c>
      <c r="Y56" s="6">
        <v>7.1182188256182899</v>
      </c>
      <c r="Z56" s="6">
        <v>7.24666664897223</v>
      </c>
      <c r="AA56" s="6">
        <v>6.4500624638537101</v>
      </c>
      <c r="AB56" s="6">
        <v>4.8887753120412301</v>
      </c>
      <c r="AC56" s="6">
        <v>5.3526372878410502</v>
      </c>
      <c r="AD56" s="6">
        <v>3.7130841625637898</v>
      </c>
      <c r="AE56" s="6">
        <v>2.8630255439724501</v>
      </c>
      <c r="AF56" s="6">
        <v>2.1983112599473298</v>
      </c>
      <c r="AG56" s="6">
        <v>3.8336111049213</v>
      </c>
    </row>
    <row r="57" spans="1:33" x14ac:dyDescent="0.25">
      <c r="A57" s="6" t="s">
        <v>77</v>
      </c>
      <c r="B57" s="6" t="s">
        <v>78</v>
      </c>
      <c r="C57" s="6" t="s">
        <v>13</v>
      </c>
      <c r="D57" s="6">
        <v>18243.346590989</v>
      </c>
      <c r="E57" s="6">
        <v>21060.502954755</v>
      </c>
      <c r="F57" s="6">
        <v>23728.913168170999</v>
      </c>
      <c r="G57" s="6">
        <v>25046.703689495</v>
      </c>
      <c r="H57" s="6">
        <v>24944.393021741002</v>
      </c>
      <c r="I57" s="6">
        <v>20317.158004415</v>
      </c>
      <c r="J57" s="6">
        <v>20160.524319749002</v>
      </c>
      <c r="K57" s="6">
        <v>18188.224944496</v>
      </c>
      <c r="L57" s="6">
        <v>15456.201796587</v>
      </c>
      <c r="M57" s="6">
        <v>13266.491738932</v>
      </c>
      <c r="N57" s="6">
        <v>14161.284765496999</v>
      </c>
      <c r="O57" s="6">
        <v>11407.761775864001</v>
      </c>
      <c r="P57" s="6">
        <v>8085.6110381689996</v>
      </c>
      <c r="Q57" s="6">
        <v>5799.015965998</v>
      </c>
      <c r="R57" s="6">
        <v>9014.6977046350003</v>
      </c>
      <c r="S57" s="6">
        <v>7.3301533438874698</v>
      </c>
      <c r="T57" s="6">
        <v>8.4620831703104908</v>
      </c>
      <c r="U57" s="6">
        <v>9.5342469836316805</v>
      </c>
      <c r="V57" s="6">
        <v>10.0637335308641</v>
      </c>
      <c r="W57" s="6">
        <v>10.0226252353212</v>
      </c>
      <c r="X57" s="6">
        <v>8.1634081193147505</v>
      </c>
      <c r="Y57" s="6">
        <v>8.1004729050056099</v>
      </c>
      <c r="Z57" s="6">
        <v>7.3080055367762</v>
      </c>
      <c r="AA57" s="6">
        <v>6.2102821276778597</v>
      </c>
      <c r="AB57" s="6">
        <v>5.3304594251265698</v>
      </c>
      <c r="AC57" s="6">
        <v>5.6899861195874601</v>
      </c>
      <c r="AD57" s="6">
        <v>4.5836241015628296</v>
      </c>
      <c r="AE57" s="6">
        <v>3.2487881811160002</v>
      </c>
      <c r="AF57" s="6">
        <v>2.3300372035585299</v>
      </c>
      <c r="AG57" s="6">
        <v>3.6220940162592599</v>
      </c>
    </row>
    <row r="58" spans="1:33" x14ac:dyDescent="0.25">
      <c r="A58" s="6" t="s">
        <v>79</v>
      </c>
      <c r="B58" s="6" t="s">
        <v>80</v>
      </c>
      <c r="C58" s="6" t="s">
        <v>13</v>
      </c>
      <c r="D58" s="6">
        <v>1659.926677081</v>
      </c>
      <c r="E58" s="6">
        <v>2032.5892760920001</v>
      </c>
      <c r="F58" s="6">
        <v>1909.1645883369999</v>
      </c>
      <c r="G58" s="6">
        <v>2430.3338637689999</v>
      </c>
      <c r="H58" s="6">
        <v>2130.655102363</v>
      </c>
      <c r="I58" s="6">
        <v>1718.125213753</v>
      </c>
      <c r="J58" s="6">
        <v>1903.7364420829999</v>
      </c>
      <c r="K58" s="6">
        <v>1940.010424802</v>
      </c>
      <c r="L58" s="6">
        <v>1802.7403542259999</v>
      </c>
      <c r="M58" s="6">
        <v>1151.284117013</v>
      </c>
      <c r="N58" s="6">
        <v>1302.231447099</v>
      </c>
      <c r="O58" s="6">
        <v>1340.707411271</v>
      </c>
      <c r="P58" s="6">
        <v>829.85979233800003</v>
      </c>
      <c r="Q58" s="6">
        <v>794.25766642200006</v>
      </c>
      <c r="R58" s="6">
        <v>874.12361569400002</v>
      </c>
      <c r="S58" s="6">
        <v>6.9687001600042002</v>
      </c>
      <c r="T58" s="6">
        <v>8.5332113816217294</v>
      </c>
      <c r="U58" s="6">
        <v>8.0150501560793792</v>
      </c>
      <c r="V58" s="6">
        <v>10.2030217473782</v>
      </c>
      <c r="W58" s="6">
        <v>8.9449110962304594</v>
      </c>
      <c r="X58" s="6">
        <v>7.2130291158658899</v>
      </c>
      <c r="Y58" s="6">
        <v>7.9922617256076798</v>
      </c>
      <c r="Z58" s="6">
        <v>8.1445470721040802</v>
      </c>
      <c r="AA58" s="6">
        <v>7.5682601938975402</v>
      </c>
      <c r="AB58" s="6">
        <v>4.8333181948417403</v>
      </c>
      <c r="AC58" s="6">
        <v>5.4670249108349402</v>
      </c>
      <c r="AD58" s="6">
        <v>5.6285546105402604</v>
      </c>
      <c r="AE58" s="6">
        <v>3.4839153725852601</v>
      </c>
      <c r="AF58" s="6">
        <v>3.3344506136938601</v>
      </c>
      <c r="AG58" s="6">
        <v>3.6697436487147801</v>
      </c>
    </row>
    <row r="59" spans="1:33" x14ac:dyDescent="0.25">
      <c r="A59" s="6" t="s">
        <v>81</v>
      </c>
      <c r="B59" s="6" t="s">
        <v>82</v>
      </c>
      <c r="C59" s="6" t="s">
        <v>13</v>
      </c>
      <c r="D59" s="6">
        <v>552.72621625099998</v>
      </c>
      <c r="E59" s="6">
        <v>951.10393242700002</v>
      </c>
      <c r="F59" s="6">
        <v>574.96972333500003</v>
      </c>
      <c r="G59" s="6">
        <v>870.83203382700003</v>
      </c>
      <c r="H59" s="6">
        <v>807.35635287900004</v>
      </c>
      <c r="I59" s="6">
        <v>770.51927276499998</v>
      </c>
      <c r="J59" s="6">
        <v>698.25363031200004</v>
      </c>
      <c r="K59" s="6">
        <v>368.93056305499999</v>
      </c>
      <c r="L59" s="6">
        <v>638.29506026599995</v>
      </c>
      <c r="M59" s="6">
        <v>532.58594455699995</v>
      </c>
      <c r="N59" s="6">
        <v>540.29112605700004</v>
      </c>
      <c r="O59" s="6">
        <v>435.598349746</v>
      </c>
      <c r="P59" s="6">
        <v>317.19334943400003</v>
      </c>
      <c r="Q59" s="6">
        <v>206.34208153500001</v>
      </c>
      <c r="R59" s="6">
        <v>403.95548744400003</v>
      </c>
      <c r="S59" s="6">
        <v>6.3759280774951996</v>
      </c>
      <c r="T59" s="6">
        <v>10.9713816516776</v>
      </c>
      <c r="U59" s="6">
        <v>6.6325162348668396</v>
      </c>
      <c r="V59" s="6">
        <v>10.045411728287601</v>
      </c>
      <c r="W59" s="6">
        <v>9.3131932003886195</v>
      </c>
      <c r="X59" s="6">
        <v>8.88826207447811</v>
      </c>
      <c r="Y59" s="6">
        <v>8.0546476642923004</v>
      </c>
      <c r="Z59" s="6">
        <v>4.2557683469102701</v>
      </c>
      <c r="AA59" s="6">
        <v>7.3630004816496104</v>
      </c>
      <c r="AB59" s="6">
        <v>6.1436016200075398</v>
      </c>
      <c r="AC59" s="6">
        <v>6.2324841112366798</v>
      </c>
      <c r="AD59" s="6">
        <v>5.02480914962584</v>
      </c>
      <c r="AE59" s="6">
        <v>3.6589579491423798</v>
      </c>
      <c r="AF59" s="6">
        <v>2.3802422113272299</v>
      </c>
      <c r="AG59" s="6">
        <v>4.6597954986141898</v>
      </c>
    </row>
    <row r="60" spans="1:33" x14ac:dyDescent="0.25">
      <c r="A60" s="6" t="s">
        <v>83</v>
      </c>
      <c r="B60" s="6" t="s">
        <v>84</v>
      </c>
      <c r="C60" s="6" t="s">
        <v>13</v>
      </c>
      <c r="D60" s="6">
        <v>12337.065524309999</v>
      </c>
      <c r="E60" s="6">
        <v>13312.4298356</v>
      </c>
      <c r="F60" s="6">
        <v>15285.18015419</v>
      </c>
      <c r="G60" s="6">
        <v>17526.001764379998</v>
      </c>
      <c r="H60" s="6">
        <v>21626.633371870001</v>
      </c>
      <c r="I60" s="6">
        <v>17858.59790759</v>
      </c>
      <c r="J60" s="6">
        <v>20036.213390019999</v>
      </c>
      <c r="K60" s="6">
        <v>20016.15914571</v>
      </c>
      <c r="L60" s="6">
        <v>19629.78382027</v>
      </c>
      <c r="M60" s="6">
        <v>18143.274973480002</v>
      </c>
      <c r="N60" s="6">
        <v>20111.523952359999</v>
      </c>
      <c r="O60" s="6">
        <v>14487.704087980001</v>
      </c>
      <c r="P60" s="6">
        <v>12282.83765324</v>
      </c>
      <c r="Q60" s="6">
        <v>10232.62306227</v>
      </c>
      <c r="R60" s="6">
        <v>14980.4781757</v>
      </c>
      <c r="S60" s="6">
        <v>4.9773023724098397</v>
      </c>
      <c r="T60" s="6">
        <v>5.3708062482692602</v>
      </c>
      <c r="U60" s="6">
        <v>6.1666984984597297</v>
      </c>
      <c r="V60" s="6">
        <v>7.0707422270569902</v>
      </c>
      <c r="W60" s="6">
        <v>8.7251132270424403</v>
      </c>
      <c r="X60" s="6">
        <v>7.2049258033208501</v>
      </c>
      <c r="Y60" s="6">
        <v>8.0834694639294309</v>
      </c>
      <c r="Z60" s="6">
        <v>8.0753787200175697</v>
      </c>
      <c r="AA60" s="6">
        <v>7.9194983106800603</v>
      </c>
      <c r="AB60" s="6">
        <v>7.31977676464816</v>
      </c>
      <c r="AC60" s="6">
        <v>8.1138529809711297</v>
      </c>
      <c r="AD60" s="6">
        <v>5.8449623847570198</v>
      </c>
      <c r="AE60" s="6">
        <v>4.9554245189773898</v>
      </c>
      <c r="AF60" s="6">
        <v>4.1282798525673403</v>
      </c>
      <c r="AG60" s="6">
        <v>6.0437686268927999</v>
      </c>
    </row>
    <row r="61" spans="1:33" x14ac:dyDescent="0.25">
      <c r="A61" s="6" t="s">
        <v>85</v>
      </c>
      <c r="B61" s="6" t="s">
        <v>86</v>
      </c>
      <c r="C61" s="6" t="s">
        <v>13</v>
      </c>
      <c r="D61" s="6">
        <v>9553.9382263700008</v>
      </c>
      <c r="E61" s="6">
        <v>9027.2745342899998</v>
      </c>
      <c r="F61" s="6">
        <v>12065.78723881</v>
      </c>
      <c r="G61" s="6">
        <v>12986.126267969999</v>
      </c>
      <c r="H61" s="6">
        <v>15423.873732530001</v>
      </c>
      <c r="I61" s="6">
        <v>12570.261317459999</v>
      </c>
      <c r="J61" s="6">
        <v>12409.15665307</v>
      </c>
      <c r="K61" s="6">
        <v>15503.941935409999</v>
      </c>
      <c r="L61" s="6">
        <v>13069.031617230001</v>
      </c>
      <c r="M61" s="6">
        <v>11481.417920170001</v>
      </c>
      <c r="N61" s="6">
        <v>11435.19055625</v>
      </c>
      <c r="O61" s="6">
        <v>8485.7731933199993</v>
      </c>
      <c r="P61" s="6">
        <v>7010.5211563599996</v>
      </c>
      <c r="Q61" s="6">
        <v>4180.1783536700004</v>
      </c>
      <c r="R61" s="6">
        <v>6738.5272966599996</v>
      </c>
      <c r="S61" s="6">
        <v>5.8996413671602701</v>
      </c>
      <c r="T61" s="6">
        <v>5.5744218785309103</v>
      </c>
      <c r="U61" s="6">
        <v>7.4507303516954098</v>
      </c>
      <c r="V61" s="6">
        <v>8.0190478433511405</v>
      </c>
      <c r="W61" s="6">
        <v>9.5243784665817408</v>
      </c>
      <c r="X61" s="6">
        <v>7.7622475577465098</v>
      </c>
      <c r="Y61" s="6">
        <v>7.6627640023835104</v>
      </c>
      <c r="Z61" s="6">
        <v>9.5738212901287092</v>
      </c>
      <c r="AA61" s="6">
        <v>8.0702426298846301</v>
      </c>
      <c r="AB61" s="6">
        <v>7.0898771282366102</v>
      </c>
      <c r="AC61" s="6">
        <v>7.0613313220725704</v>
      </c>
      <c r="AD61" s="6">
        <v>5.24004001046087</v>
      </c>
      <c r="AE61" s="6">
        <v>4.3290588278304298</v>
      </c>
      <c r="AF61" s="6">
        <v>2.58129711047855</v>
      </c>
      <c r="AG61" s="6">
        <v>4.1611002134581296</v>
      </c>
    </row>
    <row r="62" spans="1:33" x14ac:dyDescent="0.25">
      <c r="A62" t="s">
        <v>14</v>
      </c>
    </row>
    <row r="63" spans="1:33" x14ac:dyDescent="0.25">
      <c r="A63" t="s">
        <v>494</v>
      </c>
    </row>
    <row r="64" spans="1:33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D65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416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417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418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39675.143988105498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419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19148.623888034599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30199.984243306601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38946.437998729903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27512.401726252301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38670.241731845403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13437.825316508901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28560.7408057252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14029.2585432544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16280.124185623999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27885.7181009712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23631.8461705724</v>
      </c>
    </row>
    <row r="39" spans="1:4" x14ac:dyDescent="0.25">
      <c r="A39" s="6" t="s">
        <v>42</v>
      </c>
      <c r="B39" s="6" t="s">
        <v>44</v>
      </c>
      <c r="C39" s="6" t="s">
        <v>13</v>
      </c>
      <c r="D39" s="6">
        <v>19794.292602351699</v>
      </c>
    </row>
    <row r="40" spans="1:4" x14ac:dyDescent="0.25">
      <c r="A40" s="6" t="s">
        <v>45</v>
      </c>
      <c r="B40" s="6" t="s">
        <v>46</v>
      </c>
      <c r="C40" s="6" t="s">
        <v>13</v>
      </c>
      <c r="D40" s="6">
        <v>17513.4055008502</v>
      </c>
    </row>
    <row r="41" spans="1:4" x14ac:dyDescent="0.25">
      <c r="A41" s="6" t="s">
        <v>47</v>
      </c>
      <c r="B41" s="6" t="s">
        <v>48</v>
      </c>
      <c r="C41" s="6" t="s">
        <v>13</v>
      </c>
      <c r="D41" s="6">
        <v>21131.431599062202</v>
      </c>
    </row>
    <row r="42" spans="1:4" x14ac:dyDescent="0.25">
      <c r="A42" s="6" t="s">
        <v>49</v>
      </c>
      <c r="B42" s="6" t="s">
        <v>50</v>
      </c>
      <c r="C42" s="6" t="s">
        <v>13</v>
      </c>
      <c r="D42" s="6">
        <v>27025.451855417999</v>
      </c>
    </row>
    <row r="43" spans="1:4" x14ac:dyDescent="0.25">
      <c r="A43" s="6" t="s">
        <v>51</v>
      </c>
      <c r="B43" s="6" t="s">
        <v>52</v>
      </c>
      <c r="C43" s="6" t="s">
        <v>13</v>
      </c>
      <c r="D43" s="6">
        <v>31217.489598303098</v>
      </c>
    </row>
    <row r="44" spans="1:4" x14ac:dyDescent="0.25">
      <c r="A44" s="6" t="s">
        <v>53</v>
      </c>
      <c r="B44" s="6" t="s">
        <v>54</v>
      </c>
      <c r="C44" s="6" t="s">
        <v>13</v>
      </c>
      <c r="D44" s="6">
        <v>105258.773524034</v>
      </c>
    </row>
    <row r="45" spans="1:4" x14ac:dyDescent="0.25">
      <c r="A45" s="6" t="s">
        <v>55</v>
      </c>
      <c r="B45" s="6" t="s">
        <v>56</v>
      </c>
      <c r="C45" s="6" t="s">
        <v>13</v>
      </c>
      <c r="D45" s="6">
        <v>60148.301439107301</v>
      </c>
    </row>
    <row r="46" spans="1:4" x14ac:dyDescent="0.25">
      <c r="A46" s="6" t="s">
        <v>57</v>
      </c>
      <c r="B46" s="6" t="s">
        <v>58</v>
      </c>
      <c r="C46" s="6" t="s">
        <v>13</v>
      </c>
      <c r="D46" s="6">
        <v>40019.622488949703</v>
      </c>
    </row>
    <row r="47" spans="1:4" x14ac:dyDescent="0.25">
      <c r="A47" s="6" t="s">
        <v>59</v>
      </c>
      <c r="B47" s="6" t="s">
        <v>60</v>
      </c>
      <c r="C47" s="6" t="s">
        <v>13</v>
      </c>
      <c r="D47" s="6">
        <v>56259.188028704702</v>
      </c>
    </row>
    <row r="48" spans="1:4" x14ac:dyDescent="0.25">
      <c r="A48" s="6" t="s">
        <v>61</v>
      </c>
      <c r="B48" s="6" t="s">
        <v>62</v>
      </c>
      <c r="C48" s="6" t="s">
        <v>13</v>
      </c>
      <c r="D48" s="6">
        <v>20992.329768653999</v>
      </c>
    </row>
    <row r="49" spans="1:4" x14ac:dyDescent="0.25">
      <c r="A49" s="6" t="s">
        <v>63</v>
      </c>
      <c r="B49" s="6" t="s">
        <v>64</v>
      </c>
      <c r="C49" s="6" t="s">
        <v>13</v>
      </c>
      <c r="D49" s="6">
        <v>38044.862056931597</v>
      </c>
    </row>
    <row r="50" spans="1:4" x14ac:dyDescent="0.25">
      <c r="A50" s="6" t="s">
        <v>65</v>
      </c>
      <c r="B50" s="6" t="s">
        <v>66</v>
      </c>
      <c r="C50" s="6" t="s">
        <v>13</v>
      </c>
      <c r="D50" s="6">
        <v>20851.1761196156</v>
      </c>
    </row>
    <row r="51" spans="1:4" x14ac:dyDescent="0.25">
      <c r="A51" s="6" t="s">
        <v>67</v>
      </c>
      <c r="B51" s="6" t="s">
        <v>68</v>
      </c>
      <c r="C51" s="6" t="s">
        <v>13</v>
      </c>
      <c r="D51" s="6">
        <v>59222.500117490097</v>
      </c>
    </row>
    <row r="52" spans="1:4" x14ac:dyDescent="0.25">
      <c r="A52" s="6" t="s">
        <v>69</v>
      </c>
      <c r="B52" s="6" t="s">
        <v>70</v>
      </c>
      <c r="C52" s="6" t="s">
        <v>13</v>
      </c>
      <c r="D52" s="6">
        <v>30961.5132335751</v>
      </c>
    </row>
    <row r="53" spans="1:4" x14ac:dyDescent="0.25">
      <c r="A53" s="6" t="s">
        <v>71</v>
      </c>
      <c r="B53" s="6" t="s">
        <v>72</v>
      </c>
      <c r="C53" s="6" t="s">
        <v>13</v>
      </c>
      <c r="D53" s="6">
        <v>66177.626343096199</v>
      </c>
    </row>
    <row r="54" spans="1:4" x14ac:dyDescent="0.25">
      <c r="A54" s="6" t="s">
        <v>73</v>
      </c>
      <c r="B54" s="6" t="s">
        <v>74</v>
      </c>
      <c r="C54" s="6" t="s">
        <v>13</v>
      </c>
      <c r="D54" s="6">
        <v>106669.95961938299</v>
      </c>
    </row>
    <row r="55" spans="1:4" x14ac:dyDescent="0.25">
      <c r="A55" s="6" t="s">
        <v>75</v>
      </c>
      <c r="B55" s="6" t="s">
        <v>76</v>
      </c>
      <c r="C55" s="6" t="s">
        <v>13</v>
      </c>
      <c r="D55" s="6">
        <v>12341.184662611</v>
      </c>
    </row>
    <row r="56" spans="1:4" x14ac:dyDescent="0.25">
      <c r="A56" s="6" t="s">
        <v>77</v>
      </c>
      <c r="B56" s="6" t="s">
        <v>78</v>
      </c>
      <c r="C56" s="6" t="s">
        <v>13</v>
      </c>
      <c r="D56" s="6">
        <v>19469.619228854299</v>
      </c>
    </row>
    <row r="57" spans="1:4" x14ac:dyDescent="0.25">
      <c r="A57" s="6" t="s">
        <v>79</v>
      </c>
      <c r="B57" s="6" t="s">
        <v>80</v>
      </c>
      <c r="C57" s="6" t="s">
        <v>13</v>
      </c>
      <c r="D57" s="6">
        <v>36544.130963207303</v>
      </c>
    </row>
    <row r="58" spans="1:4" x14ac:dyDescent="0.25">
      <c r="A58" s="6" t="s">
        <v>81</v>
      </c>
      <c r="B58" s="6" t="s">
        <v>82</v>
      </c>
      <c r="C58" s="6" t="s">
        <v>13</v>
      </c>
      <c r="D58" s="6">
        <v>34893.998819073597</v>
      </c>
    </row>
    <row r="59" spans="1:4" x14ac:dyDescent="0.25">
      <c r="A59" s="6" t="s">
        <v>83</v>
      </c>
      <c r="B59" s="6" t="s">
        <v>84</v>
      </c>
      <c r="C59" s="6" t="s">
        <v>13</v>
      </c>
      <c r="D59" s="6">
        <v>46270.271723596597</v>
      </c>
    </row>
    <row r="60" spans="1:4" x14ac:dyDescent="0.25">
      <c r="A60" s="6" t="s">
        <v>85</v>
      </c>
      <c r="B60" s="6" t="s">
        <v>86</v>
      </c>
      <c r="C60" s="6" t="s">
        <v>13</v>
      </c>
      <c r="D60" s="6">
        <v>23193.626670923801</v>
      </c>
    </row>
    <row r="61" spans="1:4" x14ac:dyDescent="0.25">
      <c r="A61" t="s">
        <v>14</v>
      </c>
    </row>
    <row r="62" spans="1:4" x14ac:dyDescent="0.25">
      <c r="A62" t="s">
        <v>494</v>
      </c>
    </row>
    <row r="63" spans="1:4" x14ac:dyDescent="0.25">
      <c r="A63" t="s">
        <v>15</v>
      </c>
    </row>
    <row r="64" spans="1:4" x14ac:dyDescent="0.25">
      <c r="A64" t="s">
        <v>16</v>
      </c>
    </row>
    <row r="65" spans="1:1" x14ac:dyDescent="0.25">
      <c r="A65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420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421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422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164311.58105478401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423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175950.11169722001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55976.822663584797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118089.351605469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93507.737766131395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168897.53533638801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34000.955760844801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52245.829592278598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36505.134052387701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42949.891138506602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85908.332463557701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67294.282873663993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23771.173008559301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61076.859069575898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37812.025509411404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54358.717529186099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94512.924865463297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107433.675881699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656936.09925438301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676409.51661542198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162995.20522882199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490893.86748755799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95103.070780327704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133318.27838983701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61360.359819814701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305655.00239796803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98643.291259775404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378478.59841936198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257984.913384802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28228.793551213701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47828.521123203303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41259.810737364904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226470.60579045501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383513.38329558901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92596.284522556103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424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425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426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421592.18307186099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427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176555.18599241701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357670.81191310502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447636.71611167799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359026.82941961102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545045.89441100694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254016.71386586499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282065.97284029098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255891.00205329101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280472.06938043598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413802.24870801502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332616.05458811898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173550.85143608999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161255.429108818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276215.39893867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346685.145187699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434633.98492932197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338801.92033779802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682918.19934362103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773247.63386550301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518600.92340072599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674223.51474987401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358588.853838104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421590.18677339301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293798.21194309299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631324.93187195202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422851.55687527801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598586.17908407596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524921.72717771295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224692.28360563301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233926.89241057099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326192.35650437098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483887.96486693103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644367.94018032099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413488.06932903302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D65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428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429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430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252773.81496850299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431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45023.3866438845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92076.465789720707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183561.65062187999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136759.23995051501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159097.183578342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87754.894546569703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103506.723261309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85548.333585913497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99352.633229660205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142298.32387729501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123427.37002485299</v>
      </c>
    </row>
    <row r="39" spans="1:4" x14ac:dyDescent="0.25">
      <c r="A39" s="6" t="s">
        <v>42</v>
      </c>
      <c r="B39" s="6" t="s">
        <v>44</v>
      </c>
      <c r="C39" s="6" t="s">
        <v>13</v>
      </c>
      <c r="D39" s="6">
        <v>48255.001310806103</v>
      </c>
    </row>
    <row r="40" spans="1:4" x14ac:dyDescent="0.25">
      <c r="A40" s="6" t="s">
        <v>45</v>
      </c>
      <c r="B40" s="6" t="s">
        <v>46</v>
      </c>
      <c r="C40" s="6" t="s">
        <v>13</v>
      </c>
      <c r="D40" s="6">
        <v>84970.123601288098</v>
      </c>
    </row>
    <row r="41" spans="1:4" x14ac:dyDescent="0.25">
      <c r="A41" s="6" t="s">
        <v>47</v>
      </c>
      <c r="B41" s="6" t="s">
        <v>48</v>
      </c>
      <c r="C41" s="6" t="s">
        <v>13</v>
      </c>
      <c r="D41" s="6">
        <v>91624.130745845701</v>
      </c>
    </row>
    <row r="42" spans="1:4" x14ac:dyDescent="0.25">
      <c r="A42" s="6" t="s">
        <v>49</v>
      </c>
      <c r="B42" s="6" t="s">
        <v>50</v>
      </c>
      <c r="C42" s="6" t="s">
        <v>13</v>
      </c>
      <c r="D42" s="6">
        <v>161502.05286984399</v>
      </c>
    </row>
    <row r="43" spans="1:4" x14ac:dyDescent="0.25">
      <c r="A43" s="6" t="s">
        <v>51</v>
      </c>
      <c r="B43" s="6" t="s">
        <v>52</v>
      </c>
      <c r="C43" s="6" t="s">
        <v>13</v>
      </c>
      <c r="D43" s="6">
        <v>223085.320490279</v>
      </c>
    </row>
    <row r="44" spans="1:4" x14ac:dyDescent="0.25">
      <c r="A44" s="6" t="s">
        <v>53</v>
      </c>
      <c r="B44" s="6" t="s">
        <v>54</v>
      </c>
      <c r="C44" s="6" t="s">
        <v>13</v>
      </c>
      <c r="D44" s="6">
        <v>475748.27712810901</v>
      </c>
    </row>
    <row r="45" spans="1:4" x14ac:dyDescent="0.25">
      <c r="A45" s="6" t="s">
        <v>55</v>
      </c>
      <c r="B45" s="6" t="s">
        <v>56</v>
      </c>
      <c r="C45" s="6" t="s">
        <v>13</v>
      </c>
      <c r="D45" s="6">
        <v>492927.81330824201</v>
      </c>
    </row>
    <row r="46" spans="1:4" x14ac:dyDescent="0.25">
      <c r="A46" s="6" t="s">
        <v>57</v>
      </c>
      <c r="B46" s="6" t="s">
        <v>58</v>
      </c>
      <c r="C46" s="6" t="s">
        <v>13</v>
      </c>
      <c r="D46" s="6">
        <v>214367.308401004</v>
      </c>
    </row>
    <row r="47" spans="1:4" x14ac:dyDescent="0.25">
      <c r="A47" s="6" t="s">
        <v>59</v>
      </c>
      <c r="B47" s="6" t="s">
        <v>60</v>
      </c>
      <c r="C47" s="6" t="s">
        <v>13</v>
      </c>
      <c r="D47" s="6">
        <v>396606.19343502598</v>
      </c>
    </row>
    <row r="48" spans="1:4" x14ac:dyDescent="0.25">
      <c r="A48" s="6" t="s">
        <v>61</v>
      </c>
      <c r="B48" s="6" t="s">
        <v>62</v>
      </c>
      <c r="C48" s="6" t="s">
        <v>13</v>
      </c>
      <c r="D48" s="6">
        <v>106384.35095068401</v>
      </c>
    </row>
    <row r="49" spans="1:4" x14ac:dyDescent="0.25">
      <c r="A49" s="6" t="s">
        <v>63</v>
      </c>
      <c r="B49" s="6" t="s">
        <v>64</v>
      </c>
      <c r="C49" s="6" t="s">
        <v>13</v>
      </c>
      <c r="D49" s="6">
        <v>186255.28870597901</v>
      </c>
    </row>
    <row r="50" spans="1:4" x14ac:dyDescent="0.25">
      <c r="A50" s="6" t="s">
        <v>65</v>
      </c>
      <c r="B50" s="6" t="s">
        <v>66</v>
      </c>
      <c r="C50" s="6" t="s">
        <v>13</v>
      </c>
      <c r="D50" s="6">
        <v>91757.822088964705</v>
      </c>
    </row>
    <row r="51" spans="1:4" x14ac:dyDescent="0.25">
      <c r="A51" s="6" t="s">
        <v>67</v>
      </c>
      <c r="B51" s="6" t="s">
        <v>68</v>
      </c>
      <c r="C51" s="6" t="s">
        <v>13</v>
      </c>
      <c r="D51" s="6">
        <v>332050.14587928401</v>
      </c>
    </row>
    <row r="52" spans="1:4" x14ac:dyDescent="0.25">
      <c r="A52" s="6" t="s">
        <v>69</v>
      </c>
      <c r="B52" s="6" t="s">
        <v>70</v>
      </c>
      <c r="C52" s="6" t="s">
        <v>13</v>
      </c>
      <c r="D52" s="6">
        <v>162606.82403311899</v>
      </c>
    </row>
    <row r="53" spans="1:4" x14ac:dyDescent="0.25">
      <c r="A53" s="6" t="s">
        <v>71</v>
      </c>
      <c r="B53" s="6" t="s">
        <v>72</v>
      </c>
      <c r="C53" s="6" t="s">
        <v>13</v>
      </c>
      <c r="D53" s="6">
        <v>362104.20957150398</v>
      </c>
    </row>
    <row r="54" spans="1:4" x14ac:dyDescent="0.25">
      <c r="A54" s="6" t="s">
        <v>73</v>
      </c>
      <c r="B54" s="6" t="s">
        <v>74</v>
      </c>
      <c r="C54" s="6" t="s">
        <v>13</v>
      </c>
      <c r="D54" s="6">
        <v>276194.41864391498</v>
      </c>
    </row>
    <row r="55" spans="1:4" x14ac:dyDescent="0.25">
      <c r="A55" s="6" t="s">
        <v>75</v>
      </c>
      <c r="B55" s="6" t="s">
        <v>76</v>
      </c>
      <c r="C55" s="6" t="s">
        <v>13</v>
      </c>
      <c r="D55" s="6">
        <v>59343.387308096499</v>
      </c>
    </row>
    <row r="56" spans="1:4" x14ac:dyDescent="0.25">
      <c r="A56" s="6" t="s">
        <v>77</v>
      </c>
      <c r="B56" s="6" t="s">
        <v>78</v>
      </c>
      <c r="C56" s="6" t="s">
        <v>13</v>
      </c>
      <c r="D56" s="6">
        <v>70685.954581557293</v>
      </c>
    </row>
    <row r="57" spans="1:4" x14ac:dyDescent="0.25">
      <c r="A57" s="6" t="s">
        <v>79</v>
      </c>
      <c r="B57" s="6" t="s">
        <v>80</v>
      </c>
      <c r="C57" s="6" t="s">
        <v>13</v>
      </c>
      <c r="D57" s="6">
        <v>166966.83251967499</v>
      </c>
    </row>
    <row r="58" spans="1:4" x14ac:dyDescent="0.25">
      <c r="A58" s="6" t="s">
        <v>81</v>
      </c>
      <c r="B58" s="6" t="s">
        <v>82</v>
      </c>
      <c r="C58" s="6" t="s">
        <v>13</v>
      </c>
      <c r="D58" s="6">
        <v>192892.63172736301</v>
      </c>
    </row>
    <row r="59" spans="1:4" x14ac:dyDescent="0.25">
      <c r="A59" s="6" t="s">
        <v>83</v>
      </c>
      <c r="B59" s="6" t="s">
        <v>84</v>
      </c>
      <c r="C59" s="6" t="s">
        <v>13</v>
      </c>
      <c r="D59" s="6">
        <v>359536.59555462399</v>
      </c>
    </row>
    <row r="60" spans="1:4" x14ac:dyDescent="0.25">
      <c r="A60" s="6" t="s">
        <v>85</v>
      </c>
      <c r="B60" s="6" t="s">
        <v>86</v>
      </c>
      <c r="C60" s="6" t="s">
        <v>13</v>
      </c>
      <c r="D60" s="6">
        <v>202204.35024078999</v>
      </c>
    </row>
    <row r="61" spans="1:4" x14ac:dyDescent="0.25">
      <c r="A61" t="s">
        <v>14</v>
      </c>
    </row>
    <row r="62" spans="1:4" x14ac:dyDescent="0.25">
      <c r="A62" t="s">
        <v>494</v>
      </c>
    </row>
    <row r="63" spans="1:4" x14ac:dyDescent="0.25">
      <c r="A63" t="s">
        <v>15</v>
      </c>
    </row>
    <row r="64" spans="1:4" x14ac:dyDescent="0.25">
      <c r="A64" t="s">
        <v>16</v>
      </c>
    </row>
    <row r="65" spans="1:1" x14ac:dyDescent="0.25">
      <c r="A65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432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433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434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476553.55237631203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435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130792.719645062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256230.60369503999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460217.00274484098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331125.140279532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529457.77322669094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173403.54515226599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167819.00913059901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181175.35190160599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181282.41866831199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346341.72235035698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249450.86808440601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74358.756546672797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94100.920899317105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150795.60190708999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199991.7736636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362483.551983991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417138.95549847803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1599112.1146691099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1832188.1639271399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648230.10354407295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1435660.9810232499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330118.451441527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469503.31115894101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187187.13765936499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920642.17230285495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424568.67100508203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1053265.0208173599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671942.273484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124935.409846116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129430.61127968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215214.89296775899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648204.86046138301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1195011.3764823601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455858.49403287901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436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437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438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139545.09164641099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439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69206.053132750007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84851.683669287697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145136.472872788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116011.400183581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162388.14740372001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73744.634223758898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70359.952225569607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65227.496998659997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70005.354988581297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107419.998274692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91998.455964064604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51329.814680557603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48976.564557207101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61661.486456857099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79903.7278120634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116773.87405991599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138138.98203868099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264590.65126542799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375122.97348596499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155006.325263306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303839.25393541501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88416.523677746896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133337.939659297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70911.160215976197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231370.20222266301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118953.09149289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259509.49808491601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182251.06456943601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52232.597494068301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58014.772750837699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69108.589544867806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194431.384755298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273580.58000086999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125320.47486883499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440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441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442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378306.39027853101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443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92629.442811374698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158386.78936395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320671.45503507002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291946.14635750401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393892.78094250901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133049.10346455799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88123.890626464097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135986.20459419099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166331.26550278399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265647.73448827298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233597.317143928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4166.66650390625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105153.059877293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184400.699347388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158187.924606863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235361.601426915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282103.14490595402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609648.24000946002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799883.32996223005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381410.631166871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691075.61229856894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161527.02026690199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360624.32110217301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158334.49555201401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577321.47835259896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191659.92010781899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511965.90404709999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583837.38375277701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100970.656327466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142899.02441585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203587.46699667399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406434.45099639398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639324.34059713199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166513.72094034101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444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445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446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1318217.7142582401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447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559732.53860599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689601.80418125703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1056376.09102678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900127.57078204001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1246668.71466237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557747.15043221205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550734.10113625706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568431.46665484295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603852.74575368699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978179.15074970899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820162.42912729003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404381.72226320399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354914.16491133498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551549.15862042794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666802.47851629904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976375.18979969295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1489248.7641612601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4420873.88022066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4098416.8102931399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1409498.6929997499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3186356.9402184999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858842.40273196402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1152967.5650978901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633424.08666686504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2185219.8557550702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1086726.28033362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2692532.5919166598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1835853.8595252801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467738.11644845601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471699.13853190298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683624.88039238402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1449931.72356891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2193017.8645766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1073778.4495977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448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449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450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286773.82630247599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451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232099.82909735999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186049.717768206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248104.15652864901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221269.20254121299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283195.05888037599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169002.93586632999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159909.029759392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164486.092182719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167822.56159785701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250649.737336563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249028.06680051901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184728.186308473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136918.84262883099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159391.24947019399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183782.353881535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255766.64222719401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342832.54206718999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720881.08407102094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655232.52420154004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291368.159820651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584460.913672433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205100.914726485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268085.34198023099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179213.468101815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452541.217492681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266855.33225834899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531269.74537885399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372048.59639017499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153471.30361125001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148719.76806367401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181493.637282187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280062.11522869201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402669.28828476497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267384.62216960703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452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453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454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101445.34906055201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455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52331.478935922198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49826.9206597351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66032.031542505807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72211.532489176694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62664.886807385199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91672.078464405204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56513.492463892202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40479.821282558398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53466.906659979497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68840.296803719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58011.617514640602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13333.3330078125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36641.8120840466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77055.076408186593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56791.277410223898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65528.487124655097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124281.86975170999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235120.97440431299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195919.838116895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127516.695920952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122969.04259289701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60560.436793235502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92147.716080580998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60628.063907498501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134498.40190373501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74679.807293164602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141321.52808212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180972.89647357899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44264.4707210427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47150.572635931603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54584.242862310603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80810.394748022707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126682.609784129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54476.763571506301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6"/>
  <sheetViews>
    <sheetView workbookViewId="0"/>
  </sheetViews>
  <sheetFormatPr baseColWidth="10" defaultRowHeight="15" x14ac:dyDescent="0.25"/>
  <sheetData>
    <row r="1" spans="1:15" x14ac:dyDescent="0.25">
      <c r="L1" s="7" t="str">
        <f>HYPERLINK("#'Indice'!A1", "Ir al índice")</f>
        <v>Ir al índice</v>
      </c>
    </row>
    <row r="5" spans="1:15" ht="23.25" x14ac:dyDescent="0.35">
      <c r="A5" s="1" t="s">
        <v>492</v>
      </c>
    </row>
    <row r="7" spans="1:15" ht="21" x14ac:dyDescent="0.35">
      <c r="A7" s="2" t="s">
        <v>143</v>
      </c>
    </row>
    <row r="9" spans="1:15" x14ac:dyDescent="0.25">
      <c r="A9" t="s">
        <v>2</v>
      </c>
    </row>
    <row r="10" spans="1:15" x14ac:dyDescent="0.25">
      <c r="A10" t="s">
        <v>3</v>
      </c>
    </row>
    <row r="11" spans="1:15" x14ac:dyDescent="0.25">
      <c r="A11" t="s">
        <v>144</v>
      </c>
    </row>
    <row r="12" spans="1:15" x14ac:dyDescent="0.25">
      <c r="A12" s="3" t="s">
        <v>493</v>
      </c>
    </row>
    <row r="13" spans="1:15" x14ac:dyDescent="0.25">
      <c r="A13" s="3" t="s">
        <v>5</v>
      </c>
    </row>
    <row r="15" spans="1:15" ht="17.25" x14ac:dyDescent="0.3">
      <c r="A15" s="4" t="s">
        <v>145</v>
      </c>
    </row>
    <row r="16" spans="1:15" x14ac:dyDescent="0.25">
      <c r="A16" s="5" t="s">
        <v>7</v>
      </c>
      <c r="B16" s="5" t="s">
        <v>8</v>
      </c>
      <c r="C16" s="5" t="s">
        <v>9</v>
      </c>
      <c r="D16" s="5" t="s">
        <v>146</v>
      </c>
      <c r="E16" s="5" t="s">
        <v>147</v>
      </c>
      <c r="F16" s="5" t="s">
        <v>148</v>
      </c>
      <c r="G16" s="5" t="s">
        <v>149</v>
      </c>
      <c r="H16" s="5" t="s">
        <v>150</v>
      </c>
      <c r="I16" s="5" t="s">
        <v>151</v>
      </c>
      <c r="J16" s="5" t="s">
        <v>152</v>
      </c>
      <c r="K16" s="5" t="s">
        <v>153</v>
      </c>
      <c r="L16" s="5" t="s">
        <v>154</v>
      </c>
      <c r="M16" s="5" t="s">
        <v>155</v>
      </c>
      <c r="N16" s="5" t="s">
        <v>156</v>
      </c>
      <c r="O16" s="5" t="s">
        <v>157</v>
      </c>
    </row>
    <row r="17" spans="1:15" x14ac:dyDescent="0.25">
      <c r="A17" s="6" t="s">
        <v>11</v>
      </c>
      <c r="B17" s="6" t="s">
        <v>12</v>
      </c>
      <c r="C17" s="6" t="s">
        <v>13</v>
      </c>
      <c r="D17" s="6">
        <v>69677.727589011003</v>
      </c>
      <c r="E17" s="6">
        <v>721991.59879614599</v>
      </c>
      <c r="F17" s="6">
        <v>1247368.82227051</v>
      </c>
      <c r="G17" s="6">
        <v>415878.21896678797</v>
      </c>
      <c r="H17" s="6">
        <v>96636.025441764999</v>
      </c>
      <c r="I17" s="6">
        <v>828646.26144459203</v>
      </c>
      <c r="J17" s="6">
        <v>2.0613500776372602</v>
      </c>
      <c r="K17" s="6">
        <v>21.359442819524499</v>
      </c>
      <c r="L17" s="6">
        <v>36.902234151435302</v>
      </c>
      <c r="M17" s="6">
        <v>12.3033662063634</v>
      </c>
      <c r="N17" s="6">
        <v>2.8588859803509901</v>
      </c>
      <c r="O17" s="6">
        <v>24.514720764688501</v>
      </c>
    </row>
    <row r="18" spans="1:15" x14ac:dyDescent="0.25">
      <c r="A18" t="s">
        <v>14</v>
      </c>
    </row>
    <row r="19" spans="1:15" x14ac:dyDescent="0.25">
      <c r="A19" t="s">
        <v>494</v>
      </c>
    </row>
    <row r="20" spans="1:15" x14ac:dyDescent="0.25">
      <c r="A20" t="s">
        <v>15</v>
      </c>
    </row>
    <row r="21" spans="1:15" x14ac:dyDescent="0.25">
      <c r="A21" t="s">
        <v>16</v>
      </c>
    </row>
    <row r="25" spans="1:15" x14ac:dyDescent="0.25">
      <c r="L25" s="7" t="str">
        <f>HYPERLINK("#'Indice'!A1", "Ir al índice")</f>
        <v>Ir al índice</v>
      </c>
    </row>
    <row r="26" spans="1:15" ht="17.25" x14ac:dyDescent="0.3">
      <c r="A26" s="4" t="s">
        <v>158</v>
      </c>
    </row>
    <row r="27" spans="1:15" x14ac:dyDescent="0.25">
      <c r="A27" s="5" t="s">
        <v>18</v>
      </c>
      <c r="B27" s="5" t="s">
        <v>19</v>
      </c>
      <c r="C27" s="5" t="s">
        <v>9</v>
      </c>
      <c r="D27" s="5" t="s">
        <v>146</v>
      </c>
      <c r="E27" s="5" t="s">
        <v>147</v>
      </c>
      <c r="F27" s="5" t="s">
        <v>148</v>
      </c>
      <c r="G27" s="5" t="s">
        <v>149</v>
      </c>
      <c r="H27" s="5" t="s">
        <v>150</v>
      </c>
      <c r="I27" s="5" t="s">
        <v>151</v>
      </c>
      <c r="J27" s="5" t="s">
        <v>152</v>
      </c>
      <c r="K27" s="5" t="s">
        <v>153</v>
      </c>
      <c r="L27" s="5" t="s">
        <v>154</v>
      </c>
      <c r="M27" s="5" t="s">
        <v>155</v>
      </c>
      <c r="N27" s="5" t="s">
        <v>156</v>
      </c>
      <c r="O27" s="5" t="s">
        <v>157</v>
      </c>
    </row>
    <row r="28" spans="1:15" x14ac:dyDescent="0.25">
      <c r="A28" s="6" t="s">
        <v>20</v>
      </c>
      <c r="B28" s="6" t="s">
        <v>21</v>
      </c>
      <c r="C28" s="6" t="s">
        <v>13</v>
      </c>
      <c r="D28" s="6">
        <v>103.15484456199999</v>
      </c>
      <c r="E28" s="6">
        <v>782.72455025099998</v>
      </c>
      <c r="F28" s="6">
        <v>316.18635610799998</v>
      </c>
      <c r="G28" s="6">
        <v>18.265060707</v>
      </c>
      <c r="H28" s="6">
        <v>6.3412843829999996</v>
      </c>
      <c r="I28" s="6">
        <v>21.322369816999998</v>
      </c>
      <c r="J28" s="6">
        <v>8.2656491984970799</v>
      </c>
      <c r="K28" s="6">
        <v>62.718591442766602</v>
      </c>
      <c r="L28" s="6">
        <v>25.335557549786198</v>
      </c>
      <c r="M28" s="6">
        <v>1.46355302103698</v>
      </c>
      <c r="N28" s="6">
        <v>0.50811798903232996</v>
      </c>
      <c r="O28" s="6">
        <v>1.70853079888086</v>
      </c>
    </row>
    <row r="29" spans="1:15" x14ac:dyDescent="0.25">
      <c r="A29" s="6" t="s">
        <v>22</v>
      </c>
      <c r="B29" s="6" t="s">
        <v>23</v>
      </c>
      <c r="C29" s="6" t="s">
        <v>13</v>
      </c>
      <c r="D29" s="6">
        <v>1955.1016412500001</v>
      </c>
      <c r="E29" s="6">
        <v>30422.65852474</v>
      </c>
      <c r="F29" s="6">
        <v>50052.892040339997</v>
      </c>
      <c r="G29" s="6">
        <v>13686.139713070001</v>
      </c>
      <c r="H29" s="6">
        <v>1926.2375059000001</v>
      </c>
      <c r="I29" s="6">
        <v>9622.0395335899993</v>
      </c>
      <c r="J29" s="6">
        <v>1.8159108243329301</v>
      </c>
      <c r="K29" s="6">
        <v>28.256758500156</v>
      </c>
      <c r="L29" s="6">
        <v>46.489444092077598</v>
      </c>
      <c r="M29" s="6">
        <v>12.7117735077993</v>
      </c>
      <c r="N29" s="6">
        <v>1.7891016320581199</v>
      </c>
      <c r="O29" s="6">
        <v>8.9370114435760097</v>
      </c>
    </row>
    <row r="30" spans="1:15" x14ac:dyDescent="0.25">
      <c r="A30" s="6" t="s">
        <v>24</v>
      </c>
      <c r="B30" s="6" t="s">
        <v>25</v>
      </c>
      <c r="C30" s="6" t="s">
        <v>13</v>
      </c>
      <c r="D30" s="6">
        <v>1918.6177064399999</v>
      </c>
      <c r="E30" s="6">
        <v>29467.483281000001</v>
      </c>
      <c r="F30" s="6">
        <v>71102.519989120003</v>
      </c>
      <c r="G30" s="6">
        <v>29893.78961145</v>
      </c>
      <c r="H30" s="6">
        <v>6335.0676104100003</v>
      </c>
      <c r="I30" s="6">
        <v>40268.589594270001</v>
      </c>
      <c r="J30" s="6">
        <v>1.07193689995035</v>
      </c>
      <c r="K30" s="6">
        <v>16.463562580262199</v>
      </c>
      <c r="L30" s="6">
        <v>39.7251701576428</v>
      </c>
      <c r="M30" s="6">
        <v>16.701741079687999</v>
      </c>
      <c r="N30" s="6">
        <v>3.5394194020439498</v>
      </c>
      <c r="O30" s="6">
        <v>22.4981698804127</v>
      </c>
    </row>
    <row r="31" spans="1:15" x14ac:dyDescent="0.25">
      <c r="A31" s="6" t="s">
        <v>26</v>
      </c>
      <c r="B31" s="6" t="s">
        <v>27</v>
      </c>
      <c r="C31" s="6" t="s">
        <v>13</v>
      </c>
      <c r="D31" s="6">
        <v>1877.7811087299999</v>
      </c>
      <c r="E31" s="6">
        <v>21692.244393034001</v>
      </c>
      <c r="F31" s="6">
        <v>41989.889554909998</v>
      </c>
      <c r="G31" s="6">
        <v>18231.305993992999</v>
      </c>
      <c r="H31" s="6">
        <v>4391.222448517</v>
      </c>
      <c r="I31" s="6">
        <v>14887.999894934999</v>
      </c>
      <c r="J31" s="6">
        <v>1.8218424670492299</v>
      </c>
      <c r="K31" s="6">
        <v>21.046037718192</v>
      </c>
      <c r="L31" s="6">
        <v>40.739020976508101</v>
      </c>
      <c r="M31" s="6">
        <v>17.688199830751099</v>
      </c>
      <c r="N31" s="6">
        <v>4.26040900176001</v>
      </c>
      <c r="O31" s="6">
        <v>14.444490005739601</v>
      </c>
    </row>
    <row r="32" spans="1:15" x14ac:dyDescent="0.25">
      <c r="A32" s="6" t="s">
        <v>28</v>
      </c>
      <c r="B32" s="6" t="s">
        <v>29</v>
      </c>
      <c r="C32" s="6" t="s">
        <v>13</v>
      </c>
      <c r="D32" s="6">
        <v>1206.7545714939999</v>
      </c>
      <c r="E32" s="6">
        <v>14948.402838278</v>
      </c>
      <c r="F32" s="6">
        <v>39819.999421854998</v>
      </c>
      <c r="G32" s="6">
        <v>21950.693599163998</v>
      </c>
      <c r="H32" s="6">
        <v>5119.4052603339996</v>
      </c>
      <c r="I32" s="6">
        <v>36386.106474398999</v>
      </c>
      <c r="J32" s="6">
        <v>1.0104168198479699</v>
      </c>
      <c r="K32" s="6">
        <v>12.516312773491199</v>
      </c>
      <c r="L32" s="6">
        <v>33.341325678482299</v>
      </c>
      <c r="M32" s="6">
        <v>18.379337890111099</v>
      </c>
      <c r="N32" s="6">
        <v>4.2864831879241603</v>
      </c>
      <c r="O32" s="6">
        <v>30.466123650143299</v>
      </c>
    </row>
    <row r="33" spans="1:15" x14ac:dyDescent="0.25">
      <c r="A33" s="6" t="s">
        <v>30</v>
      </c>
      <c r="B33" s="6" t="s">
        <v>31</v>
      </c>
      <c r="C33" s="6" t="s">
        <v>13</v>
      </c>
      <c r="D33" s="6">
        <v>3978.4319374199999</v>
      </c>
      <c r="E33" s="6">
        <v>38558.12155322</v>
      </c>
      <c r="F33" s="6">
        <v>47612.797622110003</v>
      </c>
      <c r="G33" s="6">
        <v>7050.7222420400003</v>
      </c>
      <c r="H33" s="6">
        <v>1230.12815419</v>
      </c>
      <c r="I33" s="6">
        <v>3319.56132742</v>
      </c>
      <c r="J33" s="6">
        <v>3.9100159317489398</v>
      </c>
      <c r="K33" s="6">
        <v>37.895048084992901</v>
      </c>
      <c r="L33" s="6">
        <v>46.794013366561899</v>
      </c>
      <c r="M33" s="6">
        <v>6.9294729004691797</v>
      </c>
      <c r="N33" s="6">
        <v>1.20897397684148</v>
      </c>
      <c r="O33" s="6">
        <v>3.26247573938566</v>
      </c>
    </row>
    <row r="34" spans="1:15" x14ac:dyDescent="0.25">
      <c r="A34" s="6" t="s">
        <v>32</v>
      </c>
      <c r="B34" s="6" t="s">
        <v>33</v>
      </c>
      <c r="C34" s="6" t="s">
        <v>13</v>
      </c>
      <c r="D34" s="6">
        <v>2870.39844339</v>
      </c>
      <c r="E34" s="6">
        <v>28032.116837944999</v>
      </c>
      <c r="F34" s="6">
        <v>45580.941732755004</v>
      </c>
      <c r="G34" s="6">
        <v>8123.5936479190004</v>
      </c>
      <c r="H34" s="6">
        <v>1468.92649185</v>
      </c>
      <c r="I34" s="6">
        <v>2684.4554738960001</v>
      </c>
      <c r="J34" s="6">
        <v>3.2338716232129299</v>
      </c>
      <c r="K34" s="6">
        <v>31.581771300627299</v>
      </c>
      <c r="L34" s="6">
        <v>51.352771030210199</v>
      </c>
      <c r="M34" s="6">
        <v>9.1522690994396907</v>
      </c>
      <c r="N34" s="6">
        <v>1.65493390282403</v>
      </c>
      <c r="O34" s="6">
        <v>3.0243830436858201</v>
      </c>
    </row>
    <row r="35" spans="1:15" x14ac:dyDescent="0.25">
      <c r="A35" s="6" t="s">
        <v>34</v>
      </c>
      <c r="B35" s="6" t="s">
        <v>35</v>
      </c>
      <c r="C35" s="6" t="s">
        <v>13</v>
      </c>
      <c r="D35" s="6">
        <v>3948.6979675339999</v>
      </c>
      <c r="E35" s="6">
        <v>35862.199985255</v>
      </c>
      <c r="F35" s="6">
        <v>53354.976132110001</v>
      </c>
      <c r="G35" s="6">
        <v>10463.022257991001</v>
      </c>
      <c r="H35" s="6">
        <v>2047.4126884750001</v>
      </c>
      <c r="I35" s="6">
        <v>6273.7567343549999</v>
      </c>
      <c r="J35" s="6">
        <v>3.5271957551123898</v>
      </c>
      <c r="K35" s="6">
        <v>32.034103544257398</v>
      </c>
      <c r="L35" s="6">
        <v>47.659620177237699</v>
      </c>
      <c r="M35" s="6">
        <v>9.3461510597833506</v>
      </c>
      <c r="N35" s="6">
        <v>1.8288624258244399</v>
      </c>
      <c r="O35" s="6">
        <v>5.6040670377846897</v>
      </c>
    </row>
    <row r="36" spans="1:15" x14ac:dyDescent="0.25">
      <c r="A36" s="6" t="s">
        <v>36</v>
      </c>
      <c r="B36" s="6" t="s">
        <v>37</v>
      </c>
      <c r="C36" s="6" t="s">
        <v>13</v>
      </c>
      <c r="D36" s="6">
        <v>3567.0905122469999</v>
      </c>
      <c r="E36" s="6">
        <v>46714.322737782</v>
      </c>
      <c r="F36" s="6">
        <v>71278.997888266007</v>
      </c>
      <c r="G36" s="6">
        <v>14976.324280682</v>
      </c>
      <c r="H36" s="6">
        <v>1875.3060372739999</v>
      </c>
      <c r="I36" s="6">
        <v>10448.950554297</v>
      </c>
      <c r="J36" s="6">
        <v>2.3962560399934998</v>
      </c>
      <c r="K36" s="6">
        <v>31.381171189878899</v>
      </c>
      <c r="L36" s="6">
        <v>47.882925490121202</v>
      </c>
      <c r="M36" s="6">
        <v>10.060610290451899</v>
      </c>
      <c r="N36" s="6">
        <v>1.25976994506467</v>
      </c>
      <c r="O36" s="6">
        <v>7.0192670444898102</v>
      </c>
    </row>
    <row r="37" spans="1:15" x14ac:dyDescent="0.25">
      <c r="A37" s="6" t="s">
        <v>38</v>
      </c>
      <c r="B37" s="6" t="s">
        <v>39</v>
      </c>
      <c r="C37" s="6" t="s">
        <v>13</v>
      </c>
      <c r="D37" s="6">
        <v>2226.8743889870002</v>
      </c>
      <c r="E37" s="6">
        <v>27964.481939945999</v>
      </c>
      <c r="F37" s="6">
        <v>69924.193843557005</v>
      </c>
      <c r="G37" s="6">
        <v>25711.003825795</v>
      </c>
      <c r="H37" s="6">
        <v>4139.2702797080001</v>
      </c>
      <c r="I37" s="6">
        <v>31204.953155028001</v>
      </c>
      <c r="J37" s="6">
        <v>1.38168619923202</v>
      </c>
      <c r="K37" s="6">
        <v>17.350838896069401</v>
      </c>
      <c r="L37" s="6">
        <v>43.385156389542097</v>
      </c>
      <c r="M37" s="6">
        <v>15.952646152916801</v>
      </c>
      <c r="N37" s="6">
        <v>2.5682511095587301</v>
      </c>
      <c r="O37" s="6">
        <v>19.361421252680898</v>
      </c>
    </row>
    <row r="38" spans="1:15" x14ac:dyDescent="0.25">
      <c r="A38" s="6" t="s">
        <v>40</v>
      </c>
      <c r="B38" s="6" t="s">
        <v>41</v>
      </c>
      <c r="C38" s="6" t="s">
        <v>13</v>
      </c>
      <c r="D38" s="6">
        <v>1519.7334548050001</v>
      </c>
      <c r="E38" s="6">
        <v>16078.530801596</v>
      </c>
      <c r="F38" s="6">
        <v>30856.093455692</v>
      </c>
      <c r="G38" s="6">
        <v>10951.790936380999</v>
      </c>
      <c r="H38" s="6">
        <v>1943.3846060809999</v>
      </c>
      <c r="I38" s="6">
        <v>8030.2399406410004</v>
      </c>
      <c r="J38" s="6">
        <v>2.1904560721599902</v>
      </c>
      <c r="K38" s="6">
        <v>23.174666132678102</v>
      </c>
      <c r="L38" s="6">
        <v>44.474191878489101</v>
      </c>
      <c r="M38" s="6">
        <v>15.7852792420765</v>
      </c>
      <c r="N38" s="6">
        <v>2.8010823855151501</v>
      </c>
      <c r="O38" s="6">
        <v>11.574324289081201</v>
      </c>
    </row>
    <row r="39" spans="1:15" x14ac:dyDescent="0.25">
      <c r="A39" s="6" t="s">
        <v>42</v>
      </c>
      <c r="B39" s="6" t="s">
        <v>43</v>
      </c>
      <c r="C39" s="6" t="s">
        <v>13</v>
      </c>
      <c r="D39" s="6">
        <v>48.019332079999998</v>
      </c>
      <c r="E39" s="6">
        <v>761.79011877000005</v>
      </c>
      <c r="F39" s="6">
        <v>850.84279698</v>
      </c>
      <c r="G39" s="6">
        <v>68.392181879999995</v>
      </c>
      <c r="H39" s="6">
        <v>0</v>
      </c>
      <c r="I39" s="6">
        <v>30.18115997</v>
      </c>
      <c r="J39" s="6">
        <v>2.7295721686685201</v>
      </c>
      <c r="K39" s="6">
        <v>43.302582865939797</v>
      </c>
      <c r="L39" s="6">
        <v>48.364621454532497</v>
      </c>
      <c r="M39" s="6">
        <v>3.8876300049978498</v>
      </c>
      <c r="N39" s="6">
        <v>0</v>
      </c>
      <c r="O39" s="6">
        <v>1.7155935058612899</v>
      </c>
    </row>
    <row r="40" spans="1:15" x14ac:dyDescent="0.25">
      <c r="A40" s="6" t="s">
        <v>42</v>
      </c>
      <c r="B40" s="6" t="s">
        <v>44</v>
      </c>
      <c r="C40" s="6" t="s">
        <v>13</v>
      </c>
      <c r="D40" s="6">
        <v>375.36760224099999</v>
      </c>
      <c r="E40" s="6">
        <v>3858.4250410989998</v>
      </c>
      <c r="F40" s="6">
        <v>1453.706055399</v>
      </c>
      <c r="G40" s="6">
        <v>156.33105422899999</v>
      </c>
      <c r="H40" s="6">
        <v>15.155179125</v>
      </c>
      <c r="I40" s="6">
        <v>92.738282618</v>
      </c>
      <c r="J40" s="6">
        <v>6.3068726266234298</v>
      </c>
      <c r="K40" s="6">
        <v>64.828704257651793</v>
      </c>
      <c r="L40" s="6">
        <v>24.424960687114002</v>
      </c>
      <c r="M40" s="6">
        <v>2.6266519559006598</v>
      </c>
      <c r="N40" s="6">
        <v>0.25463514646549101</v>
      </c>
      <c r="O40" s="6">
        <v>1.5581753262446201</v>
      </c>
    </row>
    <row r="41" spans="1:15" x14ac:dyDescent="0.25">
      <c r="A41" s="6" t="s">
        <v>45</v>
      </c>
      <c r="B41" s="6" t="s">
        <v>46</v>
      </c>
      <c r="C41" s="6" t="s">
        <v>13</v>
      </c>
      <c r="D41" s="6">
        <v>5886.4508036699999</v>
      </c>
      <c r="E41" s="6">
        <v>61568.138749224003</v>
      </c>
      <c r="F41" s="6">
        <v>79459.405980990006</v>
      </c>
      <c r="G41" s="6">
        <v>13366.740652226999</v>
      </c>
      <c r="H41" s="6">
        <v>1904.79257708</v>
      </c>
      <c r="I41" s="6">
        <v>7930.4962859300003</v>
      </c>
      <c r="J41" s="6">
        <v>3.4602564937490699</v>
      </c>
      <c r="K41" s="6">
        <v>36.191851256485798</v>
      </c>
      <c r="L41" s="6">
        <v>46.708948177014001</v>
      </c>
      <c r="M41" s="6">
        <v>7.8574259234938904</v>
      </c>
      <c r="N41" s="6">
        <v>1.1197020248562699</v>
      </c>
      <c r="O41" s="6">
        <v>4.6618161244010201</v>
      </c>
    </row>
    <row r="42" spans="1:15" x14ac:dyDescent="0.25">
      <c r="A42" s="6" t="s">
        <v>47</v>
      </c>
      <c r="B42" s="6" t="s">
        <v>48</v>
      </c>
      <c r="C42" s="6" t="s">
        <v>13</v>
      </c>
      <c r="D42" s="6">
        <v>5249.335516049</v>
      </c>
      <c r="E42" s="6">
        <v>42799.811118586003</v>
      </c>
      <c r="F42" s="6">
        <v>61758.879054817997</v>
      </c>
      <c r="G42" s="6">
        <v>12777.199969821</v>
      </c>
      <c r="H42" s="6">
        <v>2649.4681486099998</v>
      </c>
      <c r="I42" s="6">
        <v>9362.9817109110008</v>
      </c>
      <c r="J42" s="6">
        <v>3.9000194437354798</v>
      </c>
      <c r="K42" s="6">
        <v>31.798328577085599</v>
      </c>
      <c r="L42" s="6">
        <v>45.884060639809597</v>
      </c>
      <c r="M42" s="6">
        <v>9.4928830832868396</v>
      </c>
      <c r="N42" s="6">
        <v>1.9684352931043201</v>
      </c>
      <c r="O42" s="6">
        <v>6.9562729629781499</v>
      </c>
    </row>
    <row r="43" spans="1:15" x14ac:dyDescent="0.25">
      <c r="A43" s="6" t="s">
        <v>49</v>
      </c>
      <c r="B43" s="6" t="s">
        <v>50</v>
      </c>
      <c r="C43" s="6" t="s">
        <v>13</v>
      </c>
      <c r="D43" s="6">
        <v>1078.164347572</v>
      </c>
      <c r="E43" s="6">
        <v>20237.515637035998</v>
      </c>
      <c r="F43" s="6">
        <v>43159.271966592001</v>
      </c>
      <c r="G43" s="6">
        <v>14962.780852788001</v>
      </c>
      <c r="H43" s="6">
        <v>3212.1742279720002</v>
      </c>
      <c r="I43" s="6">
        <v>17051.763019616999</v>
      </c>
      <c r="J43" s="6">
        <v>1.0813904591711001</v>
      </c>
      <c r="K43" s="6">
        <v>20.298070861367599</v>
      </c>
      <c r="L43" s="6">
        <v>43.288414270558498</v>
      </c>
      <c r="M43" s="6">
        <v>15.0075528775471</v>
      </c>
      <c r="N43" s="6">
        <v>3.2217857798272602</v>
      </c>
      <c r="O43" s="6">
        <v>17.102785751528401</v>
      </c>
    </row>
    <row r="44" spans="1:15" x14ac:dyDescent="0.25">
      <c r="A44" s="6" t="s">
        <v>51</v>
      </c>
      <c r="B44" s="6" t="s">
        <v>52</v>
      </c>
      <c r="C44" s="6" t="s">
        <v>13</v>
      </c>
      <c r="D44" s="6">
        <v>1896.3432606189999</v>
      </c>
      <c r="E44" s="6">
        <v>19518.573285751001</v>
      </c>
      <c r="F44" s="6">
        <v>32746.540803357999</v>
      </c>
      <c r="G44" s="6">
        <v>10304.322297971999</v>
      </c>
      <c r="H44" s="6">
        <v>3183.2526009920002</v>
      </c>
      <c r="I44" s="6">
        <v>23679.887067259999</v>
      </c>
      <c r="J44" s="6">
        <v>2.0763885906266002</v>
      </c>
      <c r="K44" s="6">
        <v>21.371733545019399</v>
      </c>
      <c r="L44" s="6">
        <v>35.855609645474402</v>
      </c>
      <c r="M44" s="6">
        <v>11.282649981134901</v>
      </c>
      <c r="N44" s="6">
        <v>3.4854815154218</v>
      </c>
      <c r="O44" s="6">
        <v>25.9281367223229</v>
      </c>
    </row>
    <row r="45" spans="1:15" x14ac:dyDescent="0.25">
      <c r="A45" s="6" t="s">
        <v>53</v>
      </c>
      <c r="B45" s="6" t="s">
        <v>54</v>
      </c>
      <c r="C45" s="6" t="s">
        <v>13</v>
      </c>
      <c r="D45" s="6">
        <v>487.71776469000002</v>
      </c>
      <c r="E45" s="6">
        <v>2395.10107307</v>
      </c>
      <c r="F45" s="6">
        <v>6445.6739488100002</v>
      </c>
      <c r="G45" s="6">
        <v>2740.6034155799998</v>
      </c>
      <c r="H45" s="6">
        <v>2075.68278388</v>
      </c>
      <c r="I45" s="6">
        <v>57428.438682170003</v>
      </c>
      <c r="J45" s="6">
        <v>0.68142495276790305</v>
      </c>
      <c r="K45" s="6">
        <v>3.3463649547980898</v>
      </c>
      <c r="L45" s="6">
        <v>9.0057065461146895</v>
      </c>
      <c r="M45" s="6">
        <v>3.8290906918352099</v>
      </c>
      <c r="N45" s="6">
        <v>2.9000830918381699</v>
      </c>
      <c r="O45" s="6">
        <v>80.237329762645999</v>
      </c>
    </row>
    <row r="46" spans="1:15" x14ac:dyDescent="0.25">
      <c r="A46" s="6" t="s">
        <v>55</v>
      </c>
      <c r="B46" s="6" t="s">
        <v>56</v>
      </c>
      <c r="C46" s="6" t="s">
        <v>13</v>
      </c>
      <c r="D46" s="6">
        <v>522.94391351000002</v>
      </c>
      <c r="E46" s="6">
        <v>3659.4759771600002</v>
      </c>
      <c r="F46" s="6">
        <v>17722.813520939999</v>
      </c>
      <c r="G46" s="6">
        <v>11083.41127941</v>
      </c>
      <c r="H46" s="6">
        <v>4578.4414908299996</v>
      </c>
      <c r="I46" s="6">
        <v>114510.03156099</v>
      </c>
      <c r="J46" s="6">
        <v>0.34386758591406902</v>
      </c>
      <c r="K46" s="6">
        <v>2.4063291252982002</v>
      </c>
      <c r="L46" s="6">
        <v>11.6538331236057</v>
      </c>
      <c r="M46" s="6">
        <v>7.2880203438309996</v>
      </c>
      <c r="N46" s="6">
        <v>3.0106051184978901</v>
      </c>
      <c r="O46" s="6">
        <v>75.297344702853096</v>
      </c>
    </row>
    <row r="47" spans="1:15" x14ac:dyDescent="0.25">
      <c r="A47" s="6" t="s">
        <v>57</v>
      </c>
      <c r="B47" s="6" t="s">
        <v>58</v>
      </c>
      <c r="C47" s="6" t="s">
        <v>13</v>
      </c>
      <c r="D47" s="6">
        <v>2144.8151634300002</v>
      </c>
      <c r="E47" s="6">
        <v>20426.663438650001</v>
      </c>
      <c r="F47" s="6">
        <v>38801.386310139998</v>
      </c>
      <c r="G47" s="6">
        <v>17863.273545159998</v>
      </c>
      <c r="H47" s="6">
        <v>3869.58600587</v>
      </c>
      <c r="I47" s="6">
        <v>41566.095260850001</v>
      </c>
      <c r="J47" s="6">
        <v>1.7203688597603699</v>
      </c>
      <c r="K47" s="6">
        <v>16.3843469068266</v>
      </c>
      <c r="L47" s="6">
        <v>31.1228201739087</v>
      </c>
      <c r="M47" s="6">
        <v>14.3282367937611</v>
      </c>
      <c r="N47" s="6">
        <v>3.1038176986855799</v>
      </c>
      <c r="O47" s="6">
        <v>33.340409527057702</v>
      </c>
    </row>
    <row r="48" spans="1:15" x14ac:dyDescent="0.25">
      <c r="A48" s="6" t="s">
        <v>59</v>
      </c>
      <c r="B48" s="6" t="s">
        <v>60</v>
      </c>
      <c r="C48" s="6" t="s">
        <v>13</v>
      </c>
      <c r="D48" s="6">
        <v>618.84255908</v>
      </c>
      <c r="E48" s="6">
        <v>4847.4785861399996</v>
      </c>
      <c r="F48" s="6">
        <v>18267.703206310001</v>
      </c>
      <c r="G48" s="6">
        <v>11597.18586431</v>
      </c>
      <c r="H48" s="6">
        <v>3677.1162554100001</v>
      </c>
      <c r="I48" s="6">
        <v>74040.22951058</v>
      </c>
      <c r="J48" s="6">
        <v>0.54741305955245001</v>
      </c>
      <c r="K48" s="6">
        <v>4.28796152594742</v>
      </c>
      <c r="L48" s="6">
        <v>16.159165455634898</v>
      </c>
      <c r="M48" s="6">
        <v>10.2585882354605</v>
      </c>
      <c r="N48" s="6">
        <v>3.2526875053592099</v>
      </c>
      <c r="O48" s="6">
        <v>65.494184218045504</v>
      </c>
    </row>
    <row r="49" spans="1:15" x14ac:dyDescent="0.25">
      <c r="A49" s="6" t="s">
        <v>61</v>
      </c>
      <c r="B49" s="6" t="s">
        <v>62</v>
      </c>
      <c r="C49" s="6" t="s">
        <v>13</v>
      </c>
      <c r="D49" s="6">
        <v>1840.77758075</v>
      </c>
      <c r="E49" s="6">
        <v>29546.187666649999</v>
      </c>
      <c r="F49" s="6">
        <v>49794.975163709998</v>
      </c>
      <c r="G49" s="6">
        <v>16593.07592987</v>
      </c>
      <c r="H49" s="6">
        <v>4469.9475611500002</v>
      </c>
      <c r="I49" s="6">
        <v>12621.50167453</v>
      </c>
      <c r="J49" s="6">
        <v>1.6025369732661401</v>
      </c>
      <c r="K49" s="6">
        <v>25.722204925798302</v>
      </c>
      <c r="L49" s="6">
        <v>43.350315441261401</v>
      </c>
      <c r="M49" s="6">
        <v>14.445535384560101</v>
      </c>
      <c r="N49" s="6">
        <v>3.8914295296801198</v>
      </c>
      <c r="O49" s="6">
        <v>10.987977745434</v>
      </c>
    </row>
    <row r="50" spans="1:15" x14ac:dyDescent="0.25">
      <c r="A50" s="6" t="s">
        <v>63</v>
      </c>
      <c r="B50" s="6" t="s">
        <v>64</v>
      </c>
      <c r="C50" s="6" t="s">
        <v>13</v>
      </c>
      <c r="D50" s="6">
        <v>3033.2703310100001</v>
      </c>
      <c r="E50" s="6">
        <v>31429.903642590001</v>
      </c>
      <c r="F50" s="6">
        <v>69246.27915391</v>
      </c>
      <c r="G50" s="6">
        <v>32137.15073428</v>
      </c>
      <c r="H50" s="6">
        <v>8373.3324511800001</v>
      </c>
      <c r="I50" s="6">
        <v>43974.607641310002</v>
      </c>
      <c r="J50" s="6">
        <v>1.6117737885891601</v>
      </c>
      <c r="K50" s="6">
        <v>16.7007517764307</v>
      </c>
      <c r="L50" s="6">
        <v>36.795051386151101</v>
      </c>
      <c r="M50" s="6">
        <v>17.0765581504251</v>
      </c>
      <c r="N50" s="6">
        <v>4.44929607163012</v>
      </c>
      <c r="O50" s="6">
        <v>23.3665688267739</v>
      </c>
    </row>
    <row r="51" spans="1:15" x14ac:dyDescent="0.25">
      <c r="A51" s="6" t="s">
        <v>65</v>
      </c>
      <c r="B51" s="6" t="s">
        <v>66</v>
      </c>
      <c r="C51" s="6" t="s">
        <v>13</v>
      </c>
      <c r="D51" s="6">
        <v>4180.8398295099996</v>
      </c>
      <c r="E51" s="6">
        <v>53627.523553239997</v>
      </c>
      <c r="F51" s="6">
        <v>71360.1401854</v>
      </c>
      <c r="G51" s="6">
        <v>15342.70274461</v>
      </c>
      <c r="H51" s="6">
        <v>3441.6199343799999</v>
      </c>
      <c r="I51" s="6">
        <v>8736.5855580900006</v>
      </c>
      <c r="J51" s="6">
        <v>2.66823378896011</v>
      </c>
      <c r="K51" s="6">
        <v>34.225365284988598</v>
      </c>
      <c r="L51" s="6">
        <v>45.542413723591601</v>
      </c>
      <c r="M51" s="6">
        <v>9.7917929283450693</v>
      </c>
      <c r="N51" s="6">
        <v>2.1964597956740302</v>
      </c>
      <c r="O51" s="6">
        <v>5.5757344784406104</v>
      </c>
    </row>
    <row r="52" spans="1:15" x14ac:dyDescent="0.25">
      <c r="A52" s="6" t="s">
        <v>67</v>
      </c>
      <c r="B52" s="6" t="s">
        <v>68</v>
      </c>
      <c r="C52" s="6" t="s">
        <v>13</v>
      </c>
      <c r="D52" s="6">
        <v>486.88114188600002</v>
      </c>
      <c r="E52" s="6">
        <v>4741.4996028019996</v>
      </c>
      <c r="F52" s="6">
        <v>17354.185267837998</v>
      </c>
      <c r="G52" s="6">
        <v>13459.956215787</v>
      </c>
      <c r="H52" s="6">
        <v>3763.320311636</v>
      </c>
      <c r="I52" s="6">
        <v>52038.793092524</v>
      </c>
      <c r="J52" s="6">
        <v>0.53011385861914895</v>
      </c>
      <c r="K52" s="6">
        <v>5.1625220897774202</v>
      </c>
      <c r="L52" s="6">
        <v>18.8951539176254</v>
      </c>
      <c r="M52" s="6">
        <v>14.655135951160601</v>
      </c>
      <c r="N52" s="6">
        <v>4.0974851560143</v>
      </c>
      <c r="O52" s="6">
        <v>56.659589026803097</v>
      </c>
    </row>
    <row r="53" spans="1:15" x14ac:dyDescent="0.25">
      <c r="A53" s="6" t="s">
        <v>69</v>
      </c>
      <c r="B53" s="6" t="s">
        <v>70</v>
      </c>
      <c r="C53" s="6" t="s">
        <v>13</v>
      </c>
      <c r="D53" s="6">
        <v>2348.691285764</v>
      </c>
      <c r="E53" s="6">
        <v>23340.411934459</v>
      </c>
      <c r="F53" s="6">
        <v>47868.699771389998</v>
      </c>
      <c r="G53" s="6">
        <v>20930.311693566</v>
      </c>
      <c r="H53" s="6">
        <v>4496.5220483679996</v>
      </c>
      <c r="I53" s="6">
        <v>25228.2999896</v>
      </c>
      <c r="J53" s="6">
        <v>1.8908588330045699</v>
      </c>
      <c r="K53" s="6">
        <v>18.790644960340501</v>
      </c>
      <c r="L53" s="6">
        <v>38.5376121314019</v>
      </c>
      <c r="M53" s="6">
        <v>16.850347673702199</v>
      </c>
      <c r="N53" s="6">
        <v>3.6200110608366902</v>
      </c>
      <c r="O53" s="6">
        <v>20.310525340714101</v>
      </c>
    </row>
    <row r="54" spans="1:15" x14ac:dyDescent="0.25">
      <c r="A54" s="6" t="s">
        <v>71</v>
      </c>
      <c r="B54" s="6" t="s">
        <v>72</v>
      </c>
      <c r="C54" s="6" t="s">
        <v>13</v>
      </c>
      <c r="D54" s="6">
        <v>511.79098619299998</v>
      </c>
      <c r="E54" s="6">
        <v>3844.6529919459999</v>
      </c>
      <c r="F54" s="6">
        <v>11382.615106441999</v>
      </c>
      <c r="G54" s="6">
        <v>8062.4530777970003</v>
      </c>
      <c r="H54" s="6">
        <v>3523.1240939879999</v>
      </c>
      <c r="I54" s="6">
        <v>54064.561220941003</v>
      </c>
      <c r="J54" s="6">
        <v>0.62881930533311603</v>
      </c>
      <c r="K54" s="6">
        <v>4.7237878135092402</v>
      </c>
      <c r="L54" s="6">
        <v>13.9854126336799</v>
      </c>
      <c r="M54" s="6">
        <v>9.9060481337771904</v>
      </c>
      <c r="N54" s="6">
        <v>4.3287367404873596</v>
      </c>
      <c r="O54" s="6">
        <v>66.427195373213195</v>
      </c>
    </row>
    <row r="55" spans="1:15" x14ac:dyDescent="0.25">
      <c r="A55" s="6" t="s">
        <v>73</v>
      </c>
      <c r="B55" s="6" t="s">
        <v>74</v>
      </c>
      <c r="C55" s="6" t="s">
        <v>13</v>
      </c>
      <c r="D55" s="6">
        <v>1397.6881784530001</v>
      </c>
      <c r="E55" s="6">
        <v>8208.1569610410006</v>
      </c>
      <c r="F55" s="6">
        <v>18158.578789478001</v>
      </c>
      <c r="G55" s="6">
        <v>12207.491346377001</v>
      </c>
      <c r="H55" s="6">
        <v>3382.463279518</v>
      </c>
      <c r="I55" s="6">
        <v>28208.520979811001</v>
      </c>
      <c r="J55" s="6">
        <v>1.9530904805998099</v>
      </c>
      <c r="K55" s="6">
        <v>11.4698496209806</v>
      </c>
      <c r="L55" s="6">
        <v>25.374291577828998</v>
      </c>
      <c r="M55" s="6">
        <v>17.058407954056499</v>
      </c>
      <c r="N55" s="6">
        <v>4.7265598536556297</v>
      </c>
      <c r="O55" s="6">
        <v>39.4178005128785</v>
      </c>
    </row>
    <row r="56" spans="1:15" x14ac:dyDescent="0.25">
      <c r="A56" s="6" t="s">
        <v>75</v>
      </c>
      <c r="B56" s="6" t="s">
        <v>76</v>
      </c>
      <c r="C56" s="6" t="s">
        <v>13</v>
      </c>
      <c r="D56" s="6">
        <v>5156.67761986</v>
      </c>
      <c r="E56" s="6">
        <v>32567.722089989998</v>
      </c>
      <c r="F56" s="6">
        <v>34562.992843020002</v>
      </c>
      <c r="G56" s="6">
        <v>3596.63809537</v>
      </c>
      <c r="H56" s="6">
        <v>387.12143228000002</v>
      </c>
      <c r="I56" s="6">
        <v>1422.05780076</v>
      </c>
      <c r="J56" s="6">
        <v>6.63723075380683</v>
      </c>
      <c r="K56" s="6">
        <v>41.918363444830597</v>
      </c>
      <c r="L56" s="6">
        <v>44.4865038989049</v>
      </c>
      <c r="M56" s="6">
        <v>4.6292824055871602</v>
      </c>
      <c r="N56" s="6">
        <v>0.49826932478597002</v>
      </c>
      <c r="O56" s="6">
        <v>1.8303501720845301</v>
      </c>
    </row>
    <row r="57" spans="1:15" x14ac:dyDescent="0.25">
      <c r="A57" s="6" t="s">
        <v>77</v>
      </c>
      <c r="B57" s="6" t="s">
        <v>78</v>
      </c>
      <c r="C57" s="6" t="s">
        <v>13</v>
      </c>
      <c r="D57" s="6">
        <v>5280.3351009919998</v>
      </c>
      <c r="E57" s="6">
        <v>35667.943043239</v>
      </c>
      <c r="F57" s="6">
        <v>46225.915110959002</v>
      </c>
      <c r="G57" s="6">
        <v>5599.307380014</v>
      </c>
      <c r="H57" s="6">
        <v>620.78934443200001</v>
      </c>
      <c r="I57" s="6">
        <v>1984.9997505419999</v>
      </c>
      <c r="J57" s="6">
        <v>5.53614428869174</v>
      </c>
      <c r="K57" s="6">
        <v>37.395899197972</v>
      </c>
      <c r="L57" s="6">
        <v>48.465358928263399</v>
      </c>
      <c r="M57" s="6">
        <v>5.8705693823618201</v>
      </c>
      <c r="N57" s="6">
        <v>0.65086387850881899</v>
      </c>
      <c r="O57" s="6">
        <v>2.0811643242022901</v>
      </c>
    </row>
    <row r="58" spans="1:15" x14ac:dyDescent="0.25">
      <c r="A58" s="6" t="s">
        <v>79</v>
      </c>
      <c r="B58" s="6" t="s">
        <v>80</v>
      </c>
      <c r="C58" s="6" t="s">
        <v>13</v>
      </c>
      <c r="D58" s="6">
        <v>420.35007687000001</v>
      </c>
      <c r="E58" s="6">
        <v>3038.3323687749998</v>
      </c>
      <c r="F58" s="6">
        <v>5141.6197156899998</v>
      </c>
      <c r="G58" s="6">
        <v>582.60057212599997</v>
      </c>
      <c r="H58" s="6">
        <v>70.039326669000005</v>
      </c>
      <c r="I58" s="6">
        <v>782.272768735</v>
      </c>
      <c r="J58" s="6">
        <v>4.1887501567073304</v>
      </c>
      <c r="K58" s="6">
        <v>30.276704789972499</v>
      </c>
      <c r="L58" s="6">
        <v>51.235771265212897</v>
      </c>
      <c r="M58" s="6">
        <v>5.80556153566563</v>
      </c>
      <c r="N58" s="6">
        <v>0.69793549877518202</v>
      </c>
      <c r="O58" s="6">
        <v>7.79527675366643</v>
      </c>
    </row>
    <row r="59" spans="1:15" x14ac:dyDescent="0.25">
      <c r="A59" s="6" t="s">
        <v>81</v>
      </c>
      <c r="B59" s="6" t="s">
        <v>82</v>
      </c>
      <c r="C59" s="6" t="s">
        <v>13</v>
      </c>
      <c r="D59" s="6">
        <v>62.003639182999997</v>
      </c>
      <c r="E59" s="6">
        <v>1006.122024701</v>
      </c>
      <c r="F59" s="6">
        <v>1059.89369339</v>
      </c>
      <c r="G59" s="6">
        <v>219.75293518199999</v>
      </c>
      <c r="H59" s="6">
        <v>110.634686563</v>
      </c>
      <c r="I59" s="6">
        <v>984.78498307500001</v>
      </c>
      <c r="J59" s="6">
        <v>1.80076045325373</v>
      </c>
      <c r="K59" s="6">
        <v>29.2206195814049</v>
      </c>
      <c r="L59" s="6">
        <v>30.782300407829101</v>
      </c>
      <c r="M59" s="6">
        <v>6.3822446613855304</v>
      </c>
      <c r="N59" s="6">
        <v>3.2131431468525098</v>
      </c>
      <c r="O59" s="6">
        <v>28.600931749274199</v>
      </c>
    </row>
    <row r="60" spans="1:15" x14ac:dyDescent="0.25">
      <c r="A60" s="6" t="s">
        <v>83</v>
      </c>
      <c r="B60" s="6" t="s">
        <v>84</v>
      </c>
      <c r="C60" s="6" t="s">
        <v>13</v>
      </c>
      <c r="D60" s="6">
        <v>840.78366079</v>
      </c>
      <c r="E60" s="6">
        <v>9329.1760097400002</v>
      </c>
      <c r="F60" s="6">
        <v>24939.22669743</v>
      </c>
      <c r="G60" s="6">
        <v>17240.772176539998</v>
      </c>
      <c r="H60" s="6">
        <v>5250.5952422399996</v>
      </c>
      <c r="I60" s="6">
        <v>72283.831084270001</v>
      </c>
      <c r="J60" s="6">
        <v>0.64733236533783001</v>
      </c>
      <c r="K60" s="6">
        <v>7.1826771316697799</v>
      </c>
      <c r="L60" s="6">
        <v>19.201096977282901</v>
      </c>
      <c r="M60" s="6">
        <v>13.2739375819981</v>
      </c>
      <c r="N60" s="6">
        <v>4.0425146159443601</v>
      </c>
      <c r="O60" s="6">
        <v>55.6524413277671</v>
      </c>
    </row>
    <row r="61" spans="1:15" x14ac:dyDescent="0.25">
      <c r="A61" s="6" t="s">
        <v>85</v>
      </c>
      <c r="B61" s="6" t="s">
        <v>86</v>
      </c>
      <c r="C61" s="6" t="s">
        <v>13</v>
      </c>
      <c r="D61" s="6">
        <v>637.00131795000004</v>
      </c>
      <c r="E61" s="6">
        <v>15047.70643844</v>
      </c>
      <c r="F61" s="6">
        <v>27717.98909069</v>
      </c>
      <c r="G61" s="6">
        <v>13929.1137827</v>
      </c>
      <c r="H61" s="6">
        <v>3098.14409247</v>
      </c>
      <c r="I61" s="6">
        <v>17474.627306859998</v>
      </c>
      <c r="J61" s="6">
        <v>0.81766861634913401</v>
      </c>
      <c r="K61" s="6">
        <v>19.3155601974955</v>
      </c>
      <c r="L61" s="6">
        <v>35.579407999818102</v>
      </c>
      <c r="M61" s="6">
        <v>17.879710563744801</v>
      </c>
      <c r="N61" s="6">
        <v>3.9768445087252302</v>
      </c>
      <c r="O61" s="6">
        <v>22.4308081138673</v>
      </c>
    </row>
    <row r="62" spans="1:15" x14ac:dyDescent="0.25">
      <c r="A62" t="s">
        <v>14</v>
      </c>
    </row>
    <row r="63" spans="1:15" x14ac:dyDescent="0.25">
      <c r="A63" t="s">
        <v>494</v>
      </c>
    </row>
    <row r="64" spans="1:15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456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457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458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49293.115692282699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459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37412.5201322336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27464.521227573699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40661.498374502298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35540.779323766801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41088.132377200403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29973.241187580901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21920.310755852701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28520.629781063799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27452.7384426227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34824.881805734702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33772.868115716898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11111.1103515625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21978.392368410401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29058.257462397702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25954.943784650201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35970.699195484201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69243.918781288507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108917.822029199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92018.240256423407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54417.904937798099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78679.848688978003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32995.053540821304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51413.092146279101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30898.850961421002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71424.466839929795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40894.9751600378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83251.062406897807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57432.549378654803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24760.102816093899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22573.5344503952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32372.4548370339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47800.003858833399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65126.1505622568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37414.240816863799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460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461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462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576000.51489952498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463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152540.482504107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268927.07102553302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415980.68932309799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367552.49630357302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463229.17278573202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233890.686490016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219804.75224893101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237308.828638734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261710.090103333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422730.46917929599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317738.65134110698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141783.27735923999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118316.797437599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222614.163592597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267698.513647452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391337.85782743501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656100.82349890098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2297363.9926421698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1993578.84620233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558487.98616164096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1461369.76531822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366584.62722180499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485643.32505161699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251025.313694343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948584.22996041505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469192.87113522401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1192862.6132835301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803274.48707701801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190131.34889884101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189680.32556030501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291452.057485517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605597.83728975896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883347.95210272702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435312.27362539002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D65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464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465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466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18021.252794170501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467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6099.8428763112197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10115.1738453166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15490.581214812801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11052.798199655401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16476.367248984101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5580.7665692799601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8494.8397069397197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5851.28714290482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5616.4281163473197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11789.2844988449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9085.8602234139307</v>
      </c>
    </row>
    <row r="39" spans="1:4" x14ac:dyDescent="0.25">
      <c r="A39" s="6" t="s">
        <v>42</v>
      </c>
      <c r="B39" s="6" t="s">
        <v>44</v>
      </c>
      <c r="C39" s="6" t="s">
        <v>13</v>
      </c>
      <c r="D39" s="6">
        <v>7706.3759988028896</v>
      </c>
    </row>
    <row r="40" spans="1:4" x14ac:dyDescent="0.25">
      <c r="A40" s="6" t="s">
        <v>45</v>
      </c>
      <c r="B40" s="6" t="s">
        <v>46</v>
      </c>
      <c r="C40" s="6" t="s">
        <v>13</v>
      </c>
      <c r="D40" s="6">
        <v>7448.5328137668102</v>
      </c>
    </row>
    <row r="41" spans="1:4" x14ac:dyDescent="0.25">
      <c r="A41" s="6" t="s">
        <v>47</v>
      </c>
      <c r="B41" s="6" t="s">
        <v>48</v>
      </c>
      <c r="C41" s="6" t="s">
        <v>13</v>
      </c>
      <c r="D41" s="6">
        <v>7786.5671265010697</v>
      </c>
    </row>
    <row r="42" spans="1:4" x14ac:dyDescent="0.25">
      <c r="A42" s="6" t="s">
        <v>49</v>
      </c>
      <c r="B42" s="6" t="s">
        <v>50</v>
      </c>
      <c r="C42" s="6" t="s">
        <v>13</v>
      </c>
      <c r="D42" s="6">
        <v>9917.8114976229499</v>
      </c>
    </row>
    <row r="43" spans="1:4" x14ac:dyDescent="0.25">
      <c r="A43" s="6" t="s">
        <v>51</v>
      </c>
      <c r="B43" s="6" t="s">
        <v>52</v>
      </c>
      <c r="C43" s="6" t="s">
        <v>13</v>
      </c>
      <c r="D43" s="6">
        <v>20162.566589674101</v>
      </c>
    </row>
    <row r="44" spans="1:4" x14ac:dyDescent="0.25">
      <c r="A44" s="6" t="s">
        <v>53</v>
      </c>
      <c r="B44" s="6" t="s">
        <v>54</v>
      </c>
      <c r="C44" s="6" t="s">
        <v>13</v>
      </c>
      <c r="D44" s="6">
        <v>58794.795743192401</v>
      </c>
    </row>
    <row r="45" spans="1:4" x14ac:dyDescent="0.25">
      <c r="A45" s="6" t="s">
        <v>55</v>
      </c>
      <c r="B45" s="6" t="s">
        <v>56</v>
      </c>
      <c r="C45" s="6" t="s">
        <v>13</v>
      </c>
      <c r="D45" s="6">
        <v>29070.595631833799</v>
      </c>
    </row>
    <row r="46" spans="1:4" x14ac:dyDescent="0.25">
      <c r="A46" s="6" t="s">
        <v>57</v>
      </c>
      <c r="B46" s="6" t="s">
        <v>58</v>
      </c>
      <c r="C46" s="6" t="s">
        <v>13</v>
      </c>
      <c r="D46" s="6">
        <v>18812.2778189163</v>
      </c>
    </row>
    <row r="47" spans="1:4" x14ac:dyDescent="0.25">
      <c r="A47" s="6" t="s">
        <v>59</v>
      </c>
      <c r="B47" s="6" t="s">
        <v>60</v>
      </c>
      <c r="C47" s="6" t="s">
        <v>13</v>
      </c>
      <c r="D47" s="6">
        <v>27560.049722711501</v>
      </c>
    </row>
    <row r="48" spans="1:4" x14ac:dyDescent="0.25">
      <c r="A48" s="6" t="s">
        <v>61</v>
      </c>
      <c r="B48" s="6" t="s">
        <v>62</v>
      </c>
      <c r="C48" s="6" t="s">
        <v>13</v>
      </c>
      <c r="D48" s="6">
        <v>6392.3404198809103</v>
      </c>
    </row>
    <row r="49" spans="1:4" x14ac:dyDescent="0.25">
      <c r="A49" s="6" t="s">
        <v>63</v>
      </c>
      <c r="B49" s="6" t="s">
        <v>64</v>
      </c>
      <c r="C49" s="6" t="s">
        <v>13</v>
      </c>
      <c r="D49" s="6">
        <v>13926.8133436158</v>
      </c>
    </row>
    <row r="50" spans="1:4" x14ac:dyDescent="0.25">
      <c r="A50" s="6" t="s">
        <v>65</v>
      </c>
      <c r="B50" s="6" t="s">
        <v>66</v>
      </c>
      <c r="C50" s="6" t="s">
        <v>13</v>
      </c>
      <c r="D50" s="6">
        <v>8187.4704389485396</v>
      </c>
    </row>
    <row r="51" spans="1:4" x14ac:dyDescent="0.25">
      <c r="A51" s="6" t="s">
        <v>67</v>
      </c>
      <c r="B51" s="6" t="s">
        <v>68</v>
      </c>
      <c r="C51" s="6" t="s">
        <v>13</v>
      </c>
      <c r="D51" s="6">
        <v>25203.7120667038</v>
      </c>
    </row>
    <row r="52" spans="1:4" x14ac:dyDescent="0.25">
      <c r="A52" s="6" t="s">
        <v>69</v>
      </c>
      <c r="B52" s="6" t="s">
        <v>70</v>
      </c>
      <c r="C52" s="6" t="s">
        <v>13</v>
      </c>
      <c r="D52" s="6">
        <v>11662.135811505599</v>
      </c>
    </row>
    <row r="53" spans="1:4" x14ac:dyDescent="0.25">
      <c r="A53" s="6" t="s">
        <v>71</v>
      </c>
      <c r="B53" s="6" t="s">
        <v>72</v>
      </c>
      <c r="C53" s="6" t="s">
        <v>13</v>
      </c>
      <c r="D53" s="6">
        <v>43249.625911128402</v>
      </c>
    </row>
    <row r="54" spans="1:4" x14ac:dyDescent="0.25">
      <c r="A54" s="6" t="s">
        <v>73</v>
      </c>
      <c r="B54" s="6" t="s">
        <v>74</v>
      </c>
      <c r="C54" s="6" t="s">
        <v>13</v>
      </c>
      <c r="D54" s="6">
        <v>52244.5820650846</v>
      </c>
    </row>
    <row r="55" spans="1:4" x14ac:dyDescent="0.25">
      <c r="A55" s="6" t="s">
        <v>75</v>
      </c>
      <c r="B55" s="6" t="s">
        <v>76</v>
      </c>
      <c r="C55" s="6" t="s">
        <v>13</v>
      </c>
      <c r="D55" s="6">
        <v>4838.4558871843501</v>
      </c>
    </row>
    <row r="56" spans="1:4" x14ac:dyDescent="0.25">
      <c r="A56" s="6" t="s">
        <v>77</v>
      </c>
      <c r="B56" s="6" t="s">
        <v>78</v>
      </c>
      <c r="C56" s="6" t="s">
        <v>13</v>
      </c>
      <c r="D56" s="6">
        <v>6142.4530686261796</v>
      </c>
    </row>
    <row r="57" spans="1:4" x14ac:dyDescent="0.25">
      <c r="A57" s="6" t="s">
        <v>79</v>
      </c>
      <c r="B57" s="6" t="s">
        <v>80</v>
      </c>
      <c r="C57" s="6" t="s">
        <v>13</v>
      </c>
      <c r="D57" s="6">
        <v>12682.1715255857</v>
      </c>
    </row>
    <row r="58" spans="1:4" x14ac:dyDescent="0.25">
      <c r="A58" s="6" t="s">
        <v>81</v>
      </c>
      <c r="B58" s="6" t="s">
        <v>82</v>
      </c>
      <c r="C58" s="6" t="s">
        <v>13</v>
      </c>
      <c r="D58" s="6">
        <v>15698.5269459357</v>
      </c>
    </row>
    <row r="59" spans="1:4" x14ac:dyDescent="0.25">
      <c r="A59" s="6" t="s">
        <v>83</v>
      </c>
      <c r="B59" s="6" t="s">
        <v>84</v>
      </c>
      <c r="C59" s="6" t="s">
        <v>13</v>
      </c>
      <c r="D59" s="6">
        <v>18508.424767724198</v>
      </c>
    </row>
    <row r="60" spans="1:4" x14ac:dyDescent="0.25">
      <c r="A60" s="6" t="s">
        <v>85</v>
      </c>
      <c r="B60" s="6" t="s">
        <v>86</v>
      </c>
      <c r="C60" s="6" t="s">
        <v>13</v>
      </c>
      <c r="D60" s="6">
        <v>8543.5217198205501</v>
      </c>
    </row>
    <row r="61" spans="1:4" x14ac:dyDescent="0.25">
      <c r="A61" t="s">
        <v>14</v>
      </c>
    </row>
    <row r="62" spans="1:4" x14ac:dyDescent="0.25">
      <c r="A62" t="s">
        <v>494</v>
      </c>
    </row>
    <row r="63" spans="1:4" x14ac:dyDescent="0.25">
      <c r="A63" t="s">
        <v>15</v>
      </c>
    </row>
    <row r="64" spans="1:4" x14ac:dyDescent="0.25">
      <c r="A64" t="s">
        <v>16</v>
      </c>
    </row>
    <row r="65" spans="1:1" x14ac:dyDescent="0.25">
      <c r="A65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468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469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470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67908.209111923701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471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58347.612615161299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16895.007989211801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42138.014746470602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33803.557081762803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59554.930241509501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10693.551730159799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15968.6202370885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12513.256190452899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14170.7511277255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30402.5364257521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25536.461035238801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6759.3386492691097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17296.800127458398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13225.729971033201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17772.793049028602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32422.948531426398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54204.067063659902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342572.64487687201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307459.10814435798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62584.904426464702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224603.48249510999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31152.822044554501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47796.090339821203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20247.999812723901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120442.162978589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36251.522610389802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171350.49594522399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103361.688309126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9002.4377715589908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14644.1909621553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15068.766370244501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85092.893864199999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146849.58040249001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34106.710985147103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472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473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474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169553.69865672899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475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60942.6329988586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117448.682247694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161045.16663605301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130088.224180466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197103.03685678999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86302.275617743697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89648.613096085697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85575.464035254394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96307.113146870499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151705.98617214899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119953.261448277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50244.515386821004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46506.662595174399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96736.327588919899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117131.03202229401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150878.901540066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168021.96497807899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401415.37961399503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388758.70736679301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207124.51643002199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330170.46681464399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132864.69839996999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154137.24090083799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104302.80184167399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273436.320314885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160427.11127545399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297293.75511194899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226769.423453775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77637.671775432405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74642.101015029606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115282.77749520801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185735.30866937499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259062.18250792701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158354.307999282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D65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476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477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478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123618.203107931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479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15407.1893963087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36003.629000501103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68707.449381255195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63295.795498077699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65533.4194725036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36084.133240836003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33522.183165579103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36006.512523099402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35571.284553523299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54757.250984814098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49290.961704704903</v>
      </c>
    </row>
    <row r="39" spans="1:4" x14ac:dyDescent="0.25">
      <c r="A39" s="6" t="s">
        <v>42</v>
      </c>
      <c r="B39" s="6" t="s">
        <v>44</v>
      </c>
      <c r="C39" s="6" t="s">
        <v>13</v>
      </c>
      <c r="D39" s="6">
        <v>16749.1565914928</v>
      </c>
    </row>
    <row r="40" spans="1:4" x14ac:dyDescent="0.25">
      <c r="A40" s="6" t="s">
        <v>45</v>
      </c>
      <c r="B40" s="6" t="s">
        <v>46</v>
      </c>
      <c r="C40" s="6" t="s">
        <v>13</v>
      </c>
      <c r="D40" s="6">
        <v>35238.676183241099</v>
      </c>
    </row>
    <row r="41" spans="1:4" x14ac:dyDescent="0.25">
      <c r="A41" s="6" t="s">
        <v>47</v>
      </c>
      <c r="B41" s="6" t="s">
        <v>48</v>
      </c>
      <c r="C41" s="6" t="s">
        <v>13</v>
      </c>
      <c r="D41" s="6">
        <v>40011.757314839298</v>
      </c>
    </row>
    <row r="42" spans="1:4" x14ac:dyDescent="0.25">
      <c r="A42" s="6" t="s">
        <v>49</v>
      </c>
      <c r="B42" s="6" t="s">
        <v>50</v>
      </c>
      <c r="C42" s="6" t="s">
        <v>13</v>
      </c>
      <c r="D42" s="6">
        <v>72868.4215990628</v>
      </c>
    </row>
    <row r="43" spans="1:4" x14ac:dyDescent="0.25">
      <c r="A43" s="6" t="s">
        <v>51</v>
      </c>
      <c r="B43" s="6" t="s">
        <v>52</v>
      </c>
      <c r="C43" s="6" t="s">
        <v>13</v>
      </c>
      <c r="D43" s="6">
        <v>145443.06723892799</v>
      </c>
    </row>
    <row r="44" spans="1:4" x14ac:dyDescent="0.25">
      <c r="A44" s="6" t="s">
        <v>53</v>
      </c>
      <c r="B44" s="6" t="s">
        <v>54</v>
      </c>
      <c r="C44" s="6" t="s">
        <v>13</v>
      </c>
      <c r="D44" s="6">
        <v>308458.72678664897</v>
      </c>
    </row>
    <row r="45" spans="1:4" x14ac:dyDescent="0.25">
      <c r="A45" s="6" t="s">
        <v>55</v>
      </c>
      <c r="B45" s="6" t="s">
        <v>56</v>
      </c>
      <c r="C45" s="6" t="s">
        <v>13</v>
      </c>
      <c r="D45" s="6">
        <v>247502.95814058001</v>
      </c>
    </row>
    <row r="46" spans="1:4" x14ac:dyDescent="0.25">
      <c r="A46" s="6" t="s">
        <v>57</v>
      </c>
      <c r="B46" s="6" t="s">
        <v>58</v>
      </c>
      <c r="C46" s="6" t="s">
        <v>13</v>
      </c>
      <c r="D46" s="6">
        <v>100787.902533256</v>
      </c>
    </row>
    <row r="47" spans="1:4" x14ac:dyDescent="0.25">
      <c r="A47" s="6" t="s">
        <v>59</v>
      </c>
      <c r="B47" s="6" t="s">
        <v>60</v>
      </c>
      <c r="C47" s="6" t="s">
        <v>13</v>
      </c>
      <c r="D47" s="6">
        <v>200908.61390156401</v>
      </c>
    </row>
    <row r="48" spans="1:4" x14ac:dyDescent="0.25">
      <c r="A48" s="6" t="s">
        <v>61</v>
      </c>
      <c r="B48" s="6" t="s">
        <v>62</v>
      </c>
      <c r="C48" s="6" t="s">
        <v>13</v>
      </c>
      <c r="D48" s="6">
        <v>40222.076058097999</v>
      </c>
    </row>
    <row r="49" spans="1:4" x14ac:dyDescent="0.25">
      <c r="A49" s="6" t="s">
        <v>63</v>
      </c>
      <c r="B49" s="6" t="s">
        <v>64</v>
      </c>
      <c r="C49" s="6" t="s">
        <v>13</v>
      </c>
      <c r="D49" s="6">
        <v>81408.516359309593</v>
      </c>
    </row>
    <row r="50" spans="1:4" x14ac:dyDescent="0.25">
      <c r="A50" s="6" t="s">
        <v>65</v>
      </c>
      <c r="B50" s="6" t="s">
        <v>66</v>
      </c>
      <c r="C50" s="6" t="s">
        <v>13</v>
      </c>
      <c r="D50" s="6">
        <v>40371.361433501399</v>
      </c>
    </row>
    <row r="51" spans="1:4" x14ac:dyDescent="0.25">
      <c r="A51" s="6" t="s">
        <v>67</v>
      </c>
      <c r="B51" s="6" t="s">
        <v>68</v>
      </c>
      <c r="C51" s="6" t="s">
        <v>13</v>
      </c>
      <c r="D51" s="6">
        <v>148980.388084598</v>
      </c>
    </row>
    <row r="52" spans="1:4" x14ac:dyDescent="0.25">
      <c r="A52" s="6" t="s">
        <v>69</v>
      </c>
      <c r="B52" s="6" t="s">
        <v>70</v>
      </c>
      <c r="C52" s="6" t="s">
        <v>13</v>
      </c>
      <c r="D52" s="6">
        <v>66569.8542766014</v>
      </c>
    </row>
    <row r="53" spans="1:4" x14ac:dyDescent="0.25">
      <c r="A53" s="6" t="s">
        <v>71</v>
      </c>
      <c r="B53" s="6" t="s">
        <v>72</v>
      </c>
      <c r="C53" s="6" t="s">
        <v>13</v>
      </c>
      <c r="D53" s="6">
        <v>194445.47234407999</v>
      </c>
    </row>
    <row r="54" spans="1:4" x14ac:dyDescent="0.25">
      <c r="A54" s="6" t="s">
        <v>73</v>
      </c>
      <c r="B54" s="6" t="s">
        <v>74</v>
      </c>
      <c r="C54" s="6" t="s">
        <v>13</v>
      </c>
      <c r="D54" s="6">
        <v>139644.385278503</v>
      </c>
    </row>
    <row r="55" spans="1:4" x14ac:dyDescent="0.25">
      <c r="A55" s="6" t="s">
        <v>75</v>
      </c>
      <c r="B55" s="6" t="s">
        <v>76</v>
      </c>
      <c r="C55" s="6" t="s">
        <v>13</v>
      </c>
      <c r="D55" s="6">
        <v>22189.494145210199</v>
      </c>
    </row>
    <row r="56" spans="1:4" x14ac:dyDescent="0.25">
      <c r="A56" s="6" t="s">
        <v>77</v>
      </c>
      <c r="B56" s="6" t="s">
        <v>78</v>
      </c>
      <c r="C56" s="6" t="s">
        <v>13</v>
      </c>
      <c r="D56" s="6">
        <v>27038.956030129801</v>
      </c>
    </row>
    <row r="57" spans="1:4" x14ac:dyDescent="0.25">
      <c r="A57" s="6" t="s">
        <v>79</v>
      </c>
      <c r="B57" s="6" t="s">
        <v>80</v>
      </c>
      <c r="C57" s="6" t="s">
        <v>13</v>
      </c>
      <c r="D57" s="6">
        <v>75462.693432458604</v>
      </c>
    </row>
    <row r="58" spans="1:4" x14ac:dyDescent="0.25">
      <c r="A58" s="6" t="s">
        <v>81</v>
      </c>
      <c r="B58" s="6" t="s">
        <v>82</v>
      </c>
      <c r="C58" s="6" t="s">
        <v>13</v>
      </c>
      <c r="D58" s="6">
        <v>82454.8271581843</v>
      </c>
    </row>
    <row r="59" spans="1:4" x14ac:dyDescent="0.25">
      <c r="A59" s="6" t="s">
        <v>83</v>
      </c>
      <c r="B59" s="6" t="s">
        <v>84</v>
      </c>
      <c r="C59" s="6" t="s">
        <v>13</v>
      </c>
      <c r="D59" s="6">
        <v>150383.195091667</v>
      </c>
    </row>
    <row r="60" spans="1:4" x14ac:dyDescent="0.25">
      <c r="A60" s="6" t="s">
        <v>85</v>
      </c>
      <c r="B60" s="6" t="s">
        <v>86</v>
      </c>
      <c r="C60" s="6" t="s">
        <v>13</v>
      </c>
      <c r="D60" s="6">
        <v>88951.987218901806</v>
      </c>
    </row>
    <row r="61" spans="1:4" x14ac:dyDescent="0.25">
      <c r="A61" t="s">
        <v>14</v>
      </c>
    </row>
    <row r="62" spans="1:4" x14ac:dyDescent="0.25">
      <c r="A62" t="s">
        <v>494</v>
      </c>
    </row>
    <row r="63" spans="1:4" x14ac:dyDescent="0.25">
      <c r="A63" t="s">
        <v>15</v>
      </c>
    </row>
    <row r="64" spans="1:4" x14ac:dyDescent="0.25">
      <c r="A64" t="s">
        <v>16</v>
      </c>
    </row>
    <row r="65" spans="1:1" x14ac:dyDescent="0.25">
      <c r="A65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480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481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482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145296.238878515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483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33289.731168163104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68050.569630074096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130689.76247064699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97676.5982659851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160186.594232403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47995.582147602603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46919.455074335601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49613.4440225855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48892.348698286798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96141.860079270395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70693.194352710707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17423.984511018101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20739.031420551801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43232.992056289797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54207.402809737599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100783.575196793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172466.42279689299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566539.31925633899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582429.08909478504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197758.93717609401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442355.59797389503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100242.520190297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132478.796017316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53028.223295396798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293045.506363986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124494.346133028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361556.89312063903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205427.190461433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32649.5783202323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34870.698850585097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58517.544746098603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178710.196786079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358959.41122518602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136660.08476551599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484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485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486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63716.4203639681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487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27229.1305000217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31573.0916120324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57459.662949778904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49355.004578232001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66440.875179685201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26780.245755133299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24210.189726197401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24523.394307200499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26468.750343445499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42364.990549851398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41437.003099597598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17089.691830663101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17776.658079156099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24275.620858753999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30425.7694007674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44327.342947396603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83347.061104932407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169392.27814325201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195073.45153890699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70911.265128755796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158390.09979698501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37157.739143771803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54496.310671473198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27707.071979762899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108591.12562354001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50973.528817618702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137510.744816063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86911.142830541095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18821.240525180099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21207.323680292298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26731.0689368883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90524.191655143499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117852.18390043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54361.211698105901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D66"/>
  <sheetViews>
    <sheetView workbookViewId="0"/>
  </sheetViews>
  <sheetFormatPr baseColWidth="10" defaultRowHeight="15" x14ac:dyDescent="0.25"/>
  <sheetData>
    <row r="1" spans="1:4" x14ac:dyDescent="0.25">
      <c r="D1" s="7" t="str">
        <f>HYPERLINK("#'Indice'!A1", "Ir al índice")</f>
        <v>Ir al índice</v>
      </c>
    </row>
    <row r="5" spans="1:4" ht="23.25" x14ac:dyDescent="0.35">
      <c r="A5" s="1" t="s">
        <v>492</v>
      </c>
    </row>
    <row r="7" spans="1:4" ht="21" x14ac:dyDescent="0.35">
      <c r="A7" s="2" t="s">
        <v>488</v>
      </c>
    </row>
    <row r="9" spans="1:4" x14ac:dyDescent="0.25">
      <c r="A9" t="s">
        <v>2</v>
      </c>
    </row>
    <row r="10" spans="1:4" x14ac:dyDescent="0.25">
      <c r="A10" t="s">
        <v>3</v>
      </c>
    </row>
    <row r="11" spans="1:4" x14ac:dyDescent="0.25">
      <c r="A11" t="s">
        <v>489</v>
      </c>
    </row>
    <row r="12" spans="1:4" x14ac:dyDescent="0.25">
      <c r="A12" s="3" t="s">
        <v>493</v>
      </c>
    </row>
    <row r="13" spans="1:4" x14ac:dyDescent="0.25">
      <c r="A13" s="3" t="s">
        <v>5</v>
      </c>
    </row>
    <row r="15" spans="1:4" ht="17.25" x14ac:dyDescent="0.3">
      <c r="A15" s="4" t="s">
        <v>490</v>
      </c>
    </row>
    <row r="16" spans="1:4" x14ac:dyDescent="0.25">
      <c r="A16" s="5" t="s">
        <v>7</v>
      </c>
      <c r="B16" s="5" t="s">
        <v>8</v>
      </c>
      <c r="C16" s="5" t="s">
        <v>9</v>
      </c>
      <c r="D16" s="5" t="s">
        <v>200</v>
      </c>
    </row>
    <row r="17" spans="1:4" x14ac:dyDescent="0.25">
      <c r="A17" s="6" t="s">
        <v>11</v>
      </c>
      <c r="B17" s="6" t="s">
        <v>12</v>
      </c>
      <c r="C17" s="6" t="s">
        <v>13</v>
      </c>
      <c r="D17" s="6">
        <v>167572.13577507401</v>
      </c>
    </row>
    <row r="18" spans="1:4" x14ac:dyDescent="0.25">
      <c r="A18" t="s">
        <v>14</v>
      </c>
    </row>
    <row r="19" spans="1:4" x14ac:dyDescent="0.25">
      <c r="A19" t="s">
        <v>494</v>
      </c>
    </row>
    <row r="20" spans="1:4" x14ac:dyDescent="0.25">
      <c r="A20" t="s">
        <v>15</v>
      </c>
    </row>
    <row r="21" spans="1:4" x14ac:dyDescent="0.25">
      <c r="A21" t="s">
        <v>16</v>
      </c>
    </row>
    <row r="25" spans="1:4" x14ac:dyDescent="0.25">
      <c r="D25" s="7" t="str">
        <f>HYPERLINK("#'Indice'!A1", "Ir al índice")</f>
        <v>Ir al índice</v>
      </c>
    </row>
    <row r="26" spans="1:4" ht="17.25" x14ac:dyDescent="0.3">
      <c r="A26" s="4" t="s">
        <v>491</v>
      </c>
    </row>
    <row r="27" spans="1:4" x14ac:dyDescent="0.25">
      <c r="A27" s="5" t="s">
        <v>7</v>
      </c>
      <c r="B27" s="5" t="s">
        <v>19</v>
      </c>
      <c r="C27" s="5" t="s">
        <v>9</v>
      </c>
      <c r="D27" s="5" t="s">
        <v>200</v>
      </c>
    </row>
    <row r="28" spans="1:4" x14ac:dyDescent="0.25">
      <c r="A28" s="6" t="s">
        <v>20</v>
      </c>
      <c r="B28" s="6" t="s">
        <v>21</v>
      </c>
      <c r="C28" s="6" t="s">
        <v>13</v>
      </c>
      <c r="D28" s="6">
        <v>30261.557846249001</v>
      </c>
    </row>
    <row r="29" spans="1:4" x14ac:dyDescent="0.25">
      <c r="A29" s="6" t="s">
        <v>22</v>
      </c>
      <c r="B29" s="6" t="s">
        <v>23</v>
      </c>
      <c r="C29" s="6" t="s">
        <v>13</v>
      </c>
      <c r="D29" s="6">
        <v>57692.664778257</v>
      </c>
    </row>
    <row r="30" spans="1:4" x14ac:dyDescent="0.25">
      <c r="A30" s="6" t="s">
        <v>24</v>
      </c>
      <c r="B30" s="6" t="s">
        <v>25</v>
      </c>
      <c r="C30" s="6" t="s">
        <v>13</v>
      </c>
      <c r="D30" s="6">
        <v>114596.510679005</v>
      </c>
    </row>
    <row r="31" spans="1:4" x14ac:dyDescent="0.25">
      <c r="A31" s="6" t="s">
        <v>26</v>
      </c>
      <c r="B31" s="6" t="s">
        <v>27</v>
      </c>
      <c r="C31" s="6" t="s">
        <v>13</v>
      </c>
      <c r="D31" s="6">
        <v>101347.041797121</v>
      </c>
    </row>
    <row r="32" spans="1:4" x14ac:dyDescent="0.25">
      <c r="A32" s="6" t="s">
        <v>28</v>
      </c>
      <c r="B32" s="6" t="s">
        <v>29</v>
      </c>
      <c r="C32" s="6" t="s">
        <v>13</v>
      </c>
      <c r="D32" s="6">
        <v>162504.21350875599</v>
      </c>
    </row>
    <row r="33" spans="1:4" x14ac:dyDescent="0.25">
      <c r="A33" s="6" t="s">
        <v>30</v>
      </c>
      <c r="B33" s="6" t="s">
        <v>31</v>
      </c>
      <c r="C33" s="6" t="s">
        <v>13</v>
      </c>
      <c r="D33" s="6">
        <v>45243.030419164803</v>
      </c>
    </row>
    <row r="34" spans="1:4" x14ac:dyDescent="0.25">
      <c r="A34" s="6" t="s">
        <v>32</v>
      </c>
      <c r="B34" s="6" t="s">
        <v>33</v>
      </c>
      <c r="C34" s="6" t="s">
        <v>13</v>
      </c>
      <c r="D34" s="6">
        <v>29479.205031477501</v>
      </c>
    </row>
    <row r="35" spans="1:4" x14ac:dyDescent="0.25">
      <c r="A35" s="6" t="s">
        <v>34</v>
      </c>
      <c r="B35" s="6" t="s">
        <v>35</v>
      </c>
      <c r="C35" s="6" t="s">
        <v>13</v>
      </c>
      <c r="D35" s="6">
        <v>70649.116898276698</v>
      </c>
    </row>
    <row r="36" spans="1:4" x14ac:dyDescent="0.25">
      <c r="A36" s="6" t="s">
        <v>36</v>
      </c>
      <c r="B36" s="6" t="s">
        <v>37</v>
      </c>
      <c r="C36" s="6" t="s">
        <v>13</v>
      </c>
      <c r="D36" s="6">
        <v>61196.412245209904</v>
      </c>
    </row>
    <row r="37" spans="1:4" x14ac:dyDescent="0.25">
      <c r="A37" s="6" t="s">
        <v>38</v>
      </c>
      <c r="B37" s="6" t="s">
        <v>39</v>
      </c>
      <c r="C37" s="6" t="s">
        <v>13</v>
      </c>
      <c r="D37" s="6">
        <v>114543.06017572001</v>
      </c>
    </row>
    <row r="38" spans="1:4" x14ac:dyDescent="0.25">
      <c r="A38" s="6" t="s">
        <v>40</v>
      </c>
      <c r="B38" s="6" t="s">
        <v>41</v>
      </c>
      <c r="C38" s="6" t="s">
        <v>13</v>
      </c>
      <c r="D38" s="6">
        <v>82642.500458138005</v>
      </c>
    </row>
    <row r="39" spans="1:4" x14ac:dyDescent="0.25">
      <c r="A39" s="6" t="s">
        <v>42</v>
      </c>
      <c r="B39" s="6" t="s">
        <v>43</v>
      </c>
      <c r="C39" s="6" t="s">
        <v>13</v>
      </c>
      <c r="D39" s="6">
        <v>1388.88879394531</v>
      </c>
    </row>
    <row r="40" spans="1:4" x14ac:dyDescent="0.25">
      <c r="A40" s="6" t="s">
        <v>42</v>
      </c>
      <c r="B40" s="6" t="s">
        <v>44</v>
      </c>
      <c r="C40" s="6" t="s">
        <v>13</v>
      </c>
      <c r="D40" s="6">
        <v>31520.204005398798</v>
      </c>
    </row>
    <row r="41" spans="1:4" x14ac:dyDescent="0.25">
      <c r="A41" s="6" t="s">
        <v>45</v>
      </c>
      <c r="B41" s="6" t="s">
        <v>46</v>
      </c>
      <c r="C41" s="6" t="s">
        <v>13</v>
      </c>
      <c r="D41" s="6">
        <v>66782.862741146004</v>
      </c>
    </row>
    <row r="42" spans="1:4" x14ac:dyDescent="0.25">
      <c r="A42" s="6" t="s">
        <v>47</v>
      </c>
      <c r="B42" s="6" t="s">
        <v>48</v>
      </c>
      <c r="C42" s="6" t="s">
        <v>13</v>
      </c>
      <c r="D42" s="6">
        <v>61779.870417696096</v>
      </c>
    </row>
    <row r="43" spans="1:4" x14ac:dyDescent="0.25">
      <c r="A43" s="6" t="s">
        <v>49</v>
      </c>
      <c r="B43" s="6" t="s">
        <v>50</v>
      </c>
      <c r="C43" s="6" t="s">
        <v>13</v>
      </c>
      <c r="D43" s="6">
        <v>74575.848481313704</v>
      </c>
    </row>
    <row r="44" spans="1:4" x14ac:dyDescent="0.25">
      <c r="A44" s="6" t="s">
        <v>51</v>
      </c>
      <c r="B44" s="6" t="s">
        <v>52</v>
      </c>
      <c r="C44" s="6" t="s">
        <v>13</v>
      </c>
      <c r="D44" s="6">
        <v>164040.330470724</v>
      </c>
    </row>
    <row r="45" spans="1:4" x14ac:dyDescent="0.25">
      <c r="A45" s="6" t="s">
        <v>53</v>
      </c>
      <c r="B45" s="6" t="s">
        <v>54</v>
      </c>
      <c r="C45" s="6" t="s">
        <v>13</v>
      </c>
      <c r="D45" s="6">
        <v>412139.82470647403</v>
      </c>
    </row>
    <row r="46" spans="1:4" x14ac:dyDescent="0.25">
      <c r="A46" s="6" t="s">
        <v>55</v>
      </c>
      <c r="B46" s="6" t="s">
        <v>56</v>
      </c>
      <c r="C46" s="6" t="s">
        <v>13</v>
      </c>
      <c r="D46" s="6">
        <v>392769.60729276499</v>
      </c>
    </row>
    <row r="47" spans="1:4" x14ac:dyDescent="0.25">
      <c r="A47" s="6" t="s">
        <v>57</v>
      </c>
      <c r="B47" s="6" t="s">
        <v>58</v>
      </c>
      <c r="C47" s="6" t="s">
        <v>13</v>
      </c>
      <c r="D47" s="6">
        <v>157859.01564963299</v>
      </c>
    </row>
    <row r="48" spans="1:4" x14ac:dyDescent="0.25">
      <c r="A48" s="6" t="s">
        <v>59</v>
      </c>
      <c r="B48" s="6" t="s">
        <v>60</v>
      </c>
      <c r="C48" s="6" t="s">
        <v>13</v>
      </c>
      <c r="D48" s="6">
        <v>333069.59877509001</v>
      </c>
    </row>
    <row r="49" spans="1:4" x14ac:dyDescent="0.25">
      <c r="A49" s="6" t="s">
        <v>61</v>
      </c>
      <c r="B49" s="6" t="s">
        <v>62</v>
      </c>
      <c r="C49" s="6" t="s">
        <v>13</v>
      </c>
      <c r="D49" s="6">
        <v>76232.952070694693</v>
      </c>
    </row>
    <row r="50" spans="1:4" x14ac:dyDescent="0.25">
      <c r="A50" s="6" t="s">
        <v>63</v>
      </c>
      <c r="B50" s="6" t="s">
        <v>64</v>
      </c>
      <c r="C50" s="6" t="s">
        <v>13</v>
      </c>
      <c r="D50" s="6">
        <v>135960.376405972</v>
      </c>
    </row>
    <row r="51" spans="1:4" x14ac:dyDescent="0.25">
      <c r="A51" s="6" t="s">
        <v>65</v>
      </c>
      <c r="B51" s="6" t="s">
        <v>66</v>
      </c>
      <c r="C51" s="6" t="s">
        <v>13</v>
      </c>
      <c r="D51" s="6">
        <v>57797.374753819902</v>
      </c>
    </row>
    <row r="52" spans="1:4" x14ac:dyDescent="0.25">
      <c r="A52" s="6" t="s">
        <v>67</v>
      </c>
      <c r="B52" s="6" t="s">
        <v>68</v>
      </c>
      <c r="C52" s="6" t="s">
        <v>13</v>
      </c>
      <c r="D52" s="6">
        <v>240520.707070123</v>
      </c>
    </row>
    <row r="53" spans="1:4" x14ac:dyDescent="0.25">
      <c r="A53" s="6" t="s">
        <v>69</v>
      </c>
      <c r="B53" s="6" t="s">
        <v>70</v>
      </c>
      <c r="C53" s="6" t="s">
        <v>13</v>
      </c>
      <c r="D53" s="6">
        <v>77715.294738884404</v>
      </c>
    </row>
    <row r="54" spans="1:4" x14ac:dyDescent="0.25">
      <c r="A54" s="6" t="s">
        <v>71</v>
      </c>
      <c r="B54" s="6" t="s">
        <v>72</v>
      </c>
      <c r="C54" s="6" t="s">
        <v>13</v>
      </c>
      <c r="D54" s="6">
        <v>239758.80892861</v>
      </c>
    </row>
    <row r="55" spans="1:4" x14ac:dyDescent="0.25">
      <c r="A55" s="6" t="s">
        <v>73</v>
      </c>
      <c r="B55" s="6" t="s">
        <v>74</v>
      </c>
      <c r="C55" s="6" t="s">
        <v>13</v>
      </c>
      <c r="D55" s="6">
        <v>296368.179596862</v>
      </c>
    </row>
    <row r="56" spans="1:4" x14ac:dyDescent="0.25">
      <c r="A56" s="6" t="s">
        <v>75</v>
      </c>
      <c r="B56" s="6" t="s">
        <v>76</v>
      </c>
      <c r="C56" s="6" t="s">
        <v>13</v>
      </c>
      <c r="D56" s="6">
        <v>46546.620261023199</v>
      </c>
    </row>
    <row r="57" spans="1:4" x14ac:dyDescent="0.25">
      <c r="A57" s="6" t="s">
        <v>77</v>
      </c>
      <c r="B57" s="6" t="s">
        <v>78</v>
      </c>
      <c r="C57" s="6" t="s">
        <v>13</v>
      </c>
      <c r="D57" s="6">
        <v>45787.0045743312</v>
      </c>
    </row>
    <row r="58" spans="1:4" x14ac:dyDescent="0.25">
      <c r="A58" s="6" t="s">
        <v>79</v>
      </c>
      <c r="B58" s="6" t="s">
        <v>80</v>
      </c>
      <c r="C58" s="6" t="s">
        <v>13</v>
      </c>
      <c r="D58" s="6">
        <v>76220.004145651794</v>
      </c>
    </row>
    <row r="59" spans="1:4" x14ac:dyDescent="0.25">
      <c r="A59" s="6" t="s">
        <v>81</v>
      </c>
      <c r="B59" s="6" t="s">
        <v>82</v>
      </c>
      <c r="C59" s="6" t="s">
        <v>13</v>
      </c>
      <c r="D59" s="6">
        <v>143578.28674970299</v>
      </c>
    </row>
    <row r="60" spans="1:4" x14ac:dyDescent="0.25">
      <c r="A60" s="6" t="s">
        <v>83</v>
      </c>
      <c r="B60" s="6" t="s">
        <v>84</v>
      </c>
      <c r="C60" s="6" t="s">
        <v>13</v>
      </c>
      <c r="D60" s="6">
        <v>252070.547445337</v>
      </c>
    </row>
    <row r="61" spans="1:4" x14ac:dyDescent="0.25">
      <c r="A61" s="6" t="s">
        <v>85</v>
      </c>
      <c r="B61" s="6" t="s">
        <v>86</v>
      </c>
      <c r="C61" s="6" t="s">
        <v>13</v>
      </c>
      <c r="D61" s="6">
        <v>60876.236132076003</v>
      </c>
    </row>
    <row r="62" spans="1:4" x14ac:dyDescent="0.25">
      <c r="A62" t="s">
        <v>14</v>
      </c>
    </row>
    <row r="63" spans="1:4" x14ac:dyDescent="0.25">
      <c r="A63" t="s">
        <v>494</v>
      </c>
    </row>
    <row r="64" spans="1:4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66"/>
  <sheetViews>
    <sheetView workbookViewId="0"/>
  </sheetViews>
  <sheetFormatPr baseColWidth="10" defaultRowHeight="15" x14ac:dyDescent="0.25"/>
  <sheetData>
    <row r="1" spans="1:15" x14ac:dyDescent="0.25">
      <c r="L1" s="7" t="str">
        <f>HYPERLINK("#'Indice'!A1", "Ir al índice")</f>
        <v>Ir al índice</v>
      </c>
    </row>
    <row r="5" spans="1:15" ht="23.25" x14ac:dyDescent="0.35">
      <c r="A5" s="1" t="s">
        <v>492</v>
      </c>
    </row>
    <row r="7" spans="1:15" ht="21" x14ac:dyDescent="0.35">
      <c r="A7" s="2" t="s">
        <v>159</v>
      </c>
    </row>
    <row r="9" spans="1:15" x14ac:dyDescent="0.25">
      <c r="A9" t="s">
        <v>2</v>
      </c>
    </row>
    <row r="10" spans="1:15" x14ac:dyDescent="0.25">
      <c r="A10" t="s">
        <v>3</v>
      </c>
    </row>
    <row r="11" spans="1:15" x14ac:dyDescent="0.25">
      <c r="A11" t="s">
        <v>160</v>
      </c>
    </row>
    <row r="12" spans="1:15" x14ac:dyDescent="0.25">
      <c r="A12" s="3" t="s">
        <v>493</v>
      </c>
    </row>
    <row r="13" spans="1:15" x14ac:dyDescent="0.25">
      <c r="A13" s="3" t="s">
        <v>5</v>
      </c>
    </row>
    <row r="15" spans="1:15" ht="17.25" x14ac:dyDescent="0.3">
      <c r="A15" s="4" t="s">
        <v>161</v>
      </c>
    </row>
    <row r="16" spans="1:15" x14ac:dyDescent="0.25">
      <c r="A16" s="5" t="s">
        <v>7</v>
      </c>
      <c r="B16" s="5" t="s">
        <v>8</v>
      </c>
      <c r="C16" s="5" t="s">
        <v>9</v>
      </c>
      <c r="D16" s="5" t="s">
        <v>146</v>
      </c>
      <c r="E16" s="5" t="s">
        <v>147</v>
      </c>
      <c r="F16" s="5" t="s">
        <v>148</v>
      </c>
      <c r="G16" s="5" t="s">
        <v>149</v>
      </c>
      <c r="H16" s="5" t="s">
        <v>150</v>
      </c>
      <c r="I16" s="5" t="s">
        <v>151</v>
      </c>
      <c r="J16" s="5" t="s">
        <v>152</v>
      </c>
      <c r="K16" s="5" t="s">
        <v>153</v>
      </c>
      <c r="L16" s="5" t="s">
        <v>154</v>
      </c>
      <c r="M16" s="5" t="s">
        <v>155</v>
      </c>
      <c r="N16" s="5" t="s">
        <v>156</v>
      </c>
      <c r="O16" s="5" t="s">
        <v>157</v>
      </c>
    </row>
    <row r="17" spans="1:15" x14ac:dyDescent="0.25">
      <c r="A17" s="6" t="s">
        <v>11</v>
      </c>
      <c r="B17" s="6" t="s">
        <v>12</v>
      </c>
      <c r="C17" s="6" t="s">
        <v>13</v>
      </c>
      <c r="D17" s="6">
        <v>32971.392210411002</v>
      </c>
      <c r="E17" s="6">
        <v>433358.74082961201</v>
      </c>
      <c r="F17" s="6">
        <v>921163.310718177</v>
      </c>
      <c r="G17" s="6">
        <v>322159.64054138598</v>
      </c>
      <c r="H17" s="6">
        <v>112485.21856209901</v>
      </c>
      <c r="I17" s="6">
        <v>639437.49396073096</v>
      </c>
      <c r="J17" s="6">
        <v>1.3394424926087101</v>
      </c>
      <c r="K17" s="6">
        <v>17.6049318241195</v>
      </c>
      <c r="L17" s="6">
        <v>37.4216919059443</v>
      </c>
      <c r="M17" s="6">
        <v>13.087536892313199</v>
      </c>
      <c r="N17" s="6">
        <v>4.5696426942165802</v>
      </c>
      <c r="O17" s="6">
        <v>25.976754190797799</v>
      </c>
    </row>
    <row r="18" spans="1:15" x14ac:dyDescent="0.25">
      <c r="A18" t="s">
        <v>14</v>
      </c>
    </row>
    <row r="19" spans="1:15" x14ac:dyDescent="0.25">
      <c r="A19" t="s">
        <v>494</v>
      </c>
    </row>
    <row r="20" spans="1:15" x14ac:dyDescent="0.25">
      <c r="A20" t="s">
        <v>15</v>
      </c>
    </row>
    <row r="21" spans="1:15" x14ac:dyDescent="0.25">
      <c r="A21" t="s">
        <v>16</v>
      </c>
    </row>
    <row r="25" spans="1:15" x14ac:dyDescent="0.25">
      <c r="L25" s="7" t="str">
        <f>HYPERLINK("#'Indice'!A1", "Ir al índice")</f>
        <v>Ir al índice</v>
      </c>
    </row>
    <row r="26" spans="1:15" ht="17.25" x14ac:dyDescent="0.3">
      <c r="A26" s="4" t="s">
        <v>162</v>
      </c>
    </row>
    <row r="27" spans="1:15" x14ac:dyDescent="0.25">
      <c r="A27" s="5" t="s">
        <v>18</v>
      </c>
      <c r="B27" s="5" t="s">
        <v>19</v>
      </c>
      <c r="C27" s="5" t="s">
        <v>9</v>
      </c>
      <c r="D27" s="5" t="s">
        <v>146</v>
      </c>
      <c r="E27" s="5" t="s">
        <v>147</v>
      </c>
      <c r="F27" s="5" t="s">
        <v>148</v>
      </c>
      <c r="G27" s="5" t="s">
        <v>149</v>
      </c>
      <c r="H27" s="5" t="s">
        <v>150</v>
      </c>
      <c r="I27" s="5" t="s">
        <v>151</v>
      </c>
      <c r="J27" s="5" t="s">
        <v>152</v>
      </c>
      <c r="K27" s="5" t="s">
        <v>153</v>
      </c>
      <c r="L27" s="5" t="s">
        <v>154</v>
      </c>
      <c r="M27" s="5" t="s">
        <v>155</v>
      </c>
      <c r="N27" s="5" t="s">
        <v>156</v>
      </c>
      <c r="O27" s="5" t="s">
        <v>157</v>
      </c>
    </row>
    <row r="28" spans="1:15" x14ac:dyDescent="0.25">
      <c r="A28" s="6" t="s">
        <v>20</v>
      </c>
      <c r="B28" s="6" t="s">
        <v>21</v>
      </c>
      <c r="C28" s="6" t="s">
        <v>13</v>
      </c>
      <c r="D28" s="6">
        <v>60.904291370999999</v>
      </c>
      <c r="E28" s="6">
        <v>503.60979430999998</v>
      </c>
      <c r="F28" s="6">
        <v>316.69750364200002</v>
      </c>
      <c r="G28" s="6">
        <v>22.895731985000001</v>
      </c>
      <c r="H28" s="6">
        <v>17.049668696000001</v>
      </c>
      <c r="I28" s="6">
        <v>5.1537166379999997</v>
      </c>
      <c r="J28" s="6">
        <v>6.5749311688068701</v>
      </c>
      <c r="K28" s="6">
        <v>54.367264752412602</v>
      </c>
      <c r="L28" s="6">
        <v>34.189122653031902</v>
      </c>
      <c r="M28" s="6">
        <v>2.4717119019384</v>
      </c>
      <c r="N28" s="6">
        <v>1.8405993338679301</v>
      </c>
      <c r="O28" s="6">
        <v>0.55637018994230503</v>
      </c>
    </row>
    <row r="29" spans="1:15" x14ac:dyDescent="0.25">
      <c r="A29" s="6" t="s">
        <v>22</v>
      </c>
      <c r="B29" s="6" t="s">
        <v>23</v>
      </c>
      <c r="C29" s="6" t="s">
        <v>13</v>
      </c>
      <c r="D29" s="6">
        <v>1119.61976873</v>
      </c>
      <c r="E29" s="6">
        <v>18471.026952740001</v>
      </c>
      <c r="F29" s="6">
        <v>38731.029682139997</v>
      </c>
      <c r="G29" s="6">
        <v>12526.905000479999</v>
      </c>
      <c r="H29" s="6">
        <v>2429.6325824099999</v>
      </c>
      <c r="I29" s="6">
        <v>6368.5350762199996</v>
      </c>
      <c r="J29" s="6">
        <v>1.40573191235756</v>
      </c>
      <c r="K29" s="6">
        <v>23.1911875501591</v>
      </c>
      <c r="L29" s="6">
        <v>48.628512949901101</v>
      </c>
      <c r="M29" s="6">
        <v>15.728080741393899</v>
      </c>
      <c r="N29" s="6">
        <v>3.05051067495137</v>
      </c>
      <c r="O29" s="6">
        <v>7.9959761712369701</v>
      </c>
    </row>
    <row r="30" spans="1:15" x14ac:dyDescent="0.25">
      <c r="A30" s="6" t="s">
        <v>24</v>
      </c>
      <c r="B30" s="6" t="s">
        <v>25</v>
      </c>
      <c r="C30" s="6" t="s">
        <v>13</v>
      </c>
      <c r="D30" s="6">
        <v>421.50129006999998</v>
      </c>
      <c r="E30" s="6">
        <v>16174.612172319999</v>
      </c>
      <c r="F30" s="6">
        <v>48271.453392880001</v>
      </c>
      <c r="G30" s="6">
        <v>21540.407253609999</v>
      </c>
      <c r="H30" s="6">
        <v>6068.9393356500004</v>
      </c>
      <c r="I30" s="6">
        <v>30189.387447659999</v>
      </c>
      <c r="J30" s="6">
        <v>0.34361620673672399</v>
      </c>
      <c r="K30" s="6">
        <v>13.185864458842399</v>
      </c>
      <c r="L30" s="6">
        <v>39.351845650995202</v>
      </c>
      <c r="M30" s="6">
        <v>17.560166970830601</v>
      </c>
      <c r="N30" s="6">
        <v>4.9475196459897504</v>
      </c>
      <c r="O30" s="6">
        <v>24.610987066605301</v>
      </c>
    </row>
    <row r="31" spans="1:15" x14ac:dyDescent="0.25">
      <c r="A31" s="6" t="s">
        <v>26</v>
      </c>
      <c r="B31" s="6" t="s">
        <v>27</v>
      </c>
      <c r="C31" s="6" t="s">
        <v>13</v>
      </c>
      <c r="D31" s="6">
        <v>769.41259177200004</v>
      </c>
      <c r="E31" s="6">
        <v>12469.763284524999</v>
      </c>
      <c r="F31" s="6">
        <v>28755.179036802001</v>
      </c>
      <c r="G31" s="6">
        <v>14890.870982492001</v>
      </c>
      <c r="H31" s="6">
        <v>4206.4680232330002</v>
      </c>
      <c r="I31" s="6">
        <v>11533.320751112</v>
      </c>
      <c r="J31" s="6">
        <v>1.0594319261328899</v>
      </c>
      <c r="K31" s="6">
        <v>17.170066458777601</v>
      </c>
      <c r="L31" s="6">
        <v>39.594042311024197</v>
      </c>
      <c r="M31" s="6">
        <v>20.503776901344001</v>
      </c>
      <c r="N31" s="6">
        <v>5.79203741624071</v>
      </c>
      <c r="O31" s="6">
        <v>15.880644986480601</v>
      </c>
    </row>
    <row r="32" spans="1:15" x14ac:dyDescent="0.25">
      <c r="A32" s="6" t="s">
        <v>28</v>
      </c>
      <c r="B32" s="6" t="s">
        <v>29</v>
      </c>
      <c r="C32" s="6" t="s">
        <v>13</v>
      </c>
      <c r="D32" s="6">
        <v>387.992127278</v>
      </c>
      <c r="E32" s="6">
        <v>7735.4469882900003</v>
      </c>
      <c r="F32" s="6">
        <v>25934.162165711001</v>
      </c>
      <c r="G32" s="6">
        <v>14472.073719866999</v>
      </c>
      <c r="H32" s="6">
        <v>5835.2549290710003</v>
      </c>
      <c r="I32" s="6">
        <v>28934.606089691999</v>
      </c>
      <c r="J32" s="6">
        <v>0.46577945786548902</v>
      </c>
      <c r="K32" s="6">
        <v>9.2863026109067306</v>
      </c>
      <c r="L32" s="6">
        <v>31.133621391975801</v>
      </c>
      <c r="M32" s="6">
        <v>17.3735346093742</v>
      </c>
      <c r="N32" s="6">
        <v>7.0051469766606402</v>
      </c>
      <c r="O32" s="6">
        <v>34.735614953217102</v>
      </c>
    </row>
    <row r="33" spans="1:15" x14ac:dyDescent="0.25">
      <c r="A33" s="6" t="s">
        <v>30</v>
      </c>
      <c r="B33" s="6" t="s">
        <v>31</v>
      </c>
      <c r="C33" s="6" t="s">
        <v>13</v>
      </c>
      <c r="D33" s="6">
        <v>1900.1308242600001</v>
      </c>
      <c r="E33" s="6">
        <v>23956.332297510002</v>
      </c>
      <c r="F33" s="6">
        <v>41648.952314039998</v>
      </c>
      <c r="G33" s="6">
        <v>7124.9930460300002</v>
      </c>
      <c r="H33" s="6">
        <v>1529.6257129600001</v>
      </c>
      <c r="I33" s="6">
        <v>3177.0559400500001</v>
      </c>
      <c r="J33" s="6">
        <v>2.3950094729089901</v>
      </c>
      <c r="K33" s="6">
        <v>30.1956276147653</v>
      </c>
      <c r="L33" s="6">
        <v>52.496193449052498</v>
      </c>
      <c r="M33" s="6">
        <v>8.9806583956124193</v>
      </c>
      <c r="N33" s="6">
        <v>1.9280083380422499</v>
      </c>
      <c r="O33" s="6">
        <v>4.00450272961855</v>
      </c>
    </row>
    <row r="34" spans="1:15" x14ac:dyDescent="0.25">
      <c r="A34" s="6" t="s">
        <v>32</v>
      </c>
      <c r="B34" s="6" t="s">
        <v>33</v>
      </c>
      <c r="C34" s="6" t="s">
        <v>13</v>
      </c>
      <c r="D34" s="6">
        <v>1097.3416952800001</v>
      </c>
      <c r="E34" s="6">
        <v>17484.403240899999</v>
      </c>
      <c r="F34" s="6">
        <v>35314.899097041998</v>
      </c>
      <c r="G34" s="6">
        <v>7558.96587937</v>
      </c>
      <c r="H34" s="6">
        <v>1646.66113333</v>
      </c>
      <c r="I34" s="6">
        <v>2657.7969770919999</v>
      </c>
      <c r="J34" s="6">
        <v>1.66870523141181</v>
      </c>
      <c r="K34" s="6">
        <v>26.5881769385959</v>
      </c>
      <c r="L34" s="6">
        <v>53.702649888809198</v>
      </c>
      <c r="M34" s="6">
        <v>11.4947659067576</v>
      </c>
      <c r="N34" s="6">
        <v>2.50404414538276</v>
      </c>
      <c r="O34" s="6">
        <v>4.0416578890427104</v>
      </c>
    </row>
    <row r="35" spans="1:15" x14ac:dyDescent="0.25">
      <c r="A35" s="6" t="s">
        <v>34</v>
      </c>
      <c r="B35" s="6" t="s">
        <v>35</v>
      </c>
      <c r="C35" s="6" t="s">
        <v>13</v>
      </c>
      <c r="D35" s="6">
        <v>1612.448758843</v>
      </c>
      <c r="E35" s="6">
        <v>21969.052250174998</v>
      </c>
      <c r="F35" s="6">
        <v>43993.250785308002</v>
      </c>
      <c r="G35" s="6">
        <v>10422.839493521</v>
      </c>
      <c r="H35" s="6">
        <v>2806.8869129999998</v>
      </c>
      <c r="I35" s="6">
        <v>6003.9136096049997</v>
      </c>
      <c r="J35" s="6">
        <v>1.8574802795147001</v>
      </c>
      <c r="K35" s="6">
        <v>25.307521302946</v>
      </c>
      <c r="L35" s="6">
        <v>50.678569050522498</v>
      </c>
      <c r="M35" s="6">
        <v>12.0067187931318</v>
      </c>
      <c r="N35" s="6">
        <v>3.23342807585803</v>
      </c>
      <c r="O35" s="6">
        <v>6.9162824980270097</v>
      </c>
    </row>
    <row r="36" spans="1:15" x14ac:dyDescent="0.25">
      <c r="A36" s="6" t="s">
        <v>36</v>
      </c>
      <c r="B36" s="6" t="s">
        <v>37</v>
      </c>
      <c r="C36" s="6" t="s">
        <v>13</v>
      </c>
      <c r="D36" s="6">
        <v>1648.25365659</v>
      </c>
      <c r="E36" s="6">
        <v>26420.845898766998</v>
      </c>
      <c r="F36" s="6">
        <v>56722.357998428997</v>
      </c>
      <c r="G36" s="6">
        <v>13819.434903029</v>
      </c>
      <c r="H36" s="6">
        <v>2400.4066293259998</v>
      </c>
      <c r="I36" s="6">
        <v>7770.5452104320002</v>
      </c>
      <c r="J36" s="6">
        <v>1.5151918661135699</v>
      </c>
      <c r="K36" s="6">
        <v>24.287918696005502</v>
      </c>
      <c r="L36" s="6">
        <v>52.143221477093398</v>
      </c>
      <c r="M36" s="6">
        <v>12.7038064048197</v>
      </c>
      <c r="N36" s="6">
        <v>2.2066243175485698</v>
      </c>
      <c r="O36" s="6">
        <v>7.1432372384192098</v>
      </c>
    </row>
    <row r="37" spans="1:15" x14ac:dyDescent="0.25">
      <c r="A37" s="6" t="s">
        <v>38</v>
      </c>
      <c r="B37" s="6" t="s">
        <v>39</v>
      </c>
      <c r="C37" s="6" t="s">
        <v>13</v>
      </c>
      <c r="D37" s="6">
        <v>851.87276650000001</v>
      </c>
      <c r="E37" s="6">
        <v>16182.548338074999</v>
      </c>
      <c r="F37" s="6">
        <v>44107.347123029998</v>
      </c>
      <c r="G37" s="6">
        <v>18433.371086916999</v>
      </c>
      <c r="H37" s="6">
        <v>4154.8288333700002</v>
      </c>
      <c r="I37" s="6">
        <v>21650.121507148</v>
      </c>
      <c r="J37" s="6">
        <v>0.80838113659666799</v>
      </c>
      <c r="K37" s="6">
        <v>15.3563622796757</v>
      </c>
      <c r="L37" s="6">
        <v>41.855484529776597</v>
      </c>
      <c r="M37" s="6">
        <v>17.492271212957199</v>
      </c>
      <c r="N37" s="6">
        <v>3.9427076281399702</v>
      </c>
      <c r="O37" s="6">
        <v>20.5447932128539</v>
      </c>
    </row>
    <row r="38" spans="1:15" x14ac:dyDescent="0.25">
      <c r="A38" s="6" t="s">
        <v>40</v>
      </c>
      <c r="B38" s="6" t="s">
        <v>41</v>
      </c>
      <c r="C38" s="6" t="s">
        <v>13</v>
      </c>
      <c r="D38" s="6">
        <v>719.64987596100002</v>
      </c>
      <c r="E38" s="6">
        <v>9598.9223132019997</v>
      </c>
      <c r="F38" s="6">
        <v>22586.600523055</v>
      </c>
      <c r="G38" s="6">
        <v>9709.8182735730006</v>
      </c>
      <c r="H38" s="6">
        <v>2800.7225142900002</v>
      </c>
      <c r="I38" s="6">
        <v>6188.8000343129997</v>
      </c>
      <c r="J38" s="6">
        <v>1.39454831888176</v>
      </c>
      <c r="K38" s="6">
        <v>18.6009355689486</v>
      </c>
      <c r="L38" s="6">
        <v>43.7686531198501</v>
      </c>
      <c r="M38" s="6">
        <v>18.8158314235469</v>
      </c>
      <c r="N38" s="6">
        <v>5.4272820776100197</v>
      </c>
      <c r="O38" s="6">
        <v>11.9927494911627</v>
      </c>
    </row>
    <row r="39" spans="1:15" x14ac:dyDescent="0.25">
      <c r="A39" s="6" t="s">
        <v>42</v>
      </c>
      <c r="B39" s="6" t="s">
        <v>43</v>
      </c>
      <c r="C39" s="6" t="s">
        <v>13</v>
      </c>
      <c r="D39" s="6">
        <v>74.688851819999996</v>
      </c>
      <c r="E39" s="6">
        <v>562.23388616</v>
      </c>
      <c r="F39" s="6">
        <v>1023.17218026</v>
      </c>
      <c r="G39" s="6">
        <v>110.91479777000001</v>
      </c>
      <c r="H39" s="6">
        <v>0</v>
      </c>
      <c r="I39" s="6">
        <v>30.18115997</v>
      </c>
      <c r="J39" s="6">
        <v>4.1466372507224101</v>
      </c>
      <c r="K39" s="6">
        <v>31.2145644116755</v>
      </c>
      <c r="L39" s="6">
        <v>56.805316632714302</v>
      </c>
      <c r="M39" s="6">
        <v>6.1578591835611496</v>
      </c>
      <c r="N39" s="6">
        <v>0</v>
      </c>
      <c r="O39" s="6">
        <v>1.6756225213265601</v>
      </c>
    </row>
    <row r="40" spans="1:15" x14ac:dyDescent="0.25">
      <c r="A40" s="6" t="s">
        <v>42</v>
      </c>
      <c r="B40" s="6" t="s">
        <v>44</v>
      </c>
      <c r="C40" s="6" t="s">
        <v>13</v>
      </c>
      <c r="D40" s="6">
        <v>225.086325415</v>
      </c>
      <c r="E40" s="6">
        <v>2410.8096775469999</v>
      </c>
      <c r="F40" s="6">
        <v>1295.8126126449999</v>
      </c>
      <c r="G40" s="6">
        <v>136.52684840399999</v>
      </c>
      <c r="H40" s="6">
        <v>20.925050218999999</v>
      </c>
      <c r="I40" s="6">
        <v>65.499061419</v>
      </c>
      <c r="J40" s="6">
        <v>5.41768395981852</v>
      </c>
      <c r="K40" s="6">
        <v>58.026647758990201</v>
      </c>
      <c r="L40" s="6">
        <v>31.189381200807102</v>
      </c>
      <c r="M40" s="6">
        <v>3.2861139623617199</v>
      </c>
      <c r="N40" s="6">
        <v>0.50365258182991601</v>
      </c>
      <c r="O40" s="6">
        <v>1.57652053619263</v>
      </c>
    </row>
    <row r="41" spans="1:15" x14ac:dyDescent="0.25">
      <c r="A41" s="6" t="s">
        <v>45</v>
      </c>
      <c r="B41" s="6" t="s">
        <v>46</v>
      </c>
      <c r="C41" s="6" t="s">
        <v>13</v>
      </c>
      <c r="D41" s="6">
        <v>3254.2586426299999</v>
      </c>
      <c r="E41" s="6">
        <v>37513.292851006998</v>
      </c>
      <c r="F41" s="6">
        <v>67748.900592520004</v>
      </c>
      <c r="G41" s="6">
        <v>12910.38466602</v>
      </c>
      <c r="H41" s="6">
        <v>2551.2878393000001</v>
      </c>
      <c r="I41" s="6">
        <v>6498.2462547599998</v>
      </c>
      <c r="J41" s="6">
        <v>2.49413638770277</v>
      </c>
      <c r="K41" s="6">
        <v>28.751024118547399</v>
      </c>
      <c r="L41" s="6">
        <v>51.9242680901665</v>
      </c>
      <c r="M41" s="6">
        <v>9.8948066859052606</v>
      </c>
      <c r="N41" s="6">
        <v>1.95536388907278</v>
      </c>
      <c r="O41" s="6">
        <v>4.9804008286052204</v>
      </c>
    </row>
    <row r="42" spans="1:15" x14ac:dyDescent="0.25">
      <c r="A42" s="6" t="s">
        <v>47</v>
      </c>
      <c r="B42" s="6" t="s">
        <v>48</v>
      </c>
      <c r="C42" s="6" t="s">
        <v>13</v>
      </c>
      <c r="D42" s="6">
        <v>2830.6789193169998</v>
      </c>
      <c r="E42" s="6">
        <v>26668.150557465</v>
      </c>
      <c r="F42" s="6">
        <v>46365.244854990997</v>
      </c>
      <c r="G42" s="6">
        <v>10160.642332633</v>
      </c>
      <c r="H42" s="6">
        <v>2769.9747464799998</v>
      </c>
      <c r="I42" s="6">
        <v>7085.745314494</v>
      </c>
      <c r="J42" s="6">
        <v>2.9523008196391598</v>
      </c>
      <c r="K42" s="6">
        <v>27.813964420967</v>
      </c>
      <c r="L42" s="6">
        <v>48.357356764852803</v>
      </c>
      <c r="M42" s="6">
        <v>10.597200721702</v>
      </c>
      <c r="N42" s="6">
        <v>2.8889884538320798</v>
      </c>
      <c r="O42" s="6">
        <v>7.3901888190068803</v>
      </c>
    </row>
    <row r="43" spans="1:15" x14ac:dyDescent="0.25">
      <c r="A43" s="6" t="s">
        <v>49</v>
      </c>
      <c r="B43" s="6" t="s">
        <v>50</v>
      </c>
      <c r="C43" s="6" t="s">
        <v>13</v>
      </c>
      <c r="D43" s="6">
        <v>550.05582301599998</v>
      </c>
      <c r="E43" s="6">
        <v>11086.620666487001</v>
      </c>
      <c r="F43" s="6">
        <v>27061.878162917001</v>
      </c>
      <c r="G43" s="6">
        <v>11080.524937927999</v>
      </c>
      <c r="H43" s="6">
        <v>2821.3122547309999</v>
      </c>
      <c r="I43" s="6">
        <v>10959.584870391</v>
      </c>
      <c r="J43" s="6">
        <v>0.86541224751915402</v>
      </c>
      <c r="K43" s="6">
        <v>17.442770182432401</v>
      </c>
      <c r="L43" s="6">
        <v>42.576916420314497</v>
      </c>
      <c r="M43" s="6">
        <v>17.433179668285</v>
      </c>
      <c r="N43" s="6">
        <v>4.4388188928400201</v>
      </c>
      <c r="O43" s="6">
        <v>17.242902588608899</v>
      </c>
    </row>
    <row r="44" spans="1:15" x14ac:dyDescent="0.25">
      <c r="A44" s="6" t="s">
        <v>51</v>
      </c>
      <c r="B44" s="6" t="s">
        <v>52</v>
      </c>
      <c r="C44" s="6" t="s">
        <v>13</v>
      </c>
      <c r="D44" s="6">
        <v>1315.3077672229999</v>
      </c>
      <c r="E44" s="6">
        <v>12622.467991764001</v>
      </c>
      <c r="F44" s="6">
        <v>26288.259865856999</v>
      </c>
      <c r="G44" s="6">
        <v>8636.5344851009995</v>
      </c>
      <c r="H44" s="6">
        <v>6174.8115042709996</v>
      </c>
      <c r="I44" s="6">
        <v>22722.775683328</v>
      </c>
      <c r="J44" s="6">
        <v>1.69149319257427</v>
      </c>
      <c r="K44" s="6">
        <v>16.232564889838098</v>
      </c>
      <c r="L44" s="6">
        <v>33.806850165267498</v>
      </c>
      <c r="M44" s="6">
        <v>11.1066319632738</v>
      </c>
      <c r="N44" s="6">
        <v>7.9408423527790699</v>
      </c>
      <c r="O44" s="6">
        <v>29.221617436267302</v>
      </c>
    </row>
    <row r="45" spans="1:15" x14ac:dyDescent="0.25">
      <c r="A45" s="6" t="s">
        <v>53</v>
      </c>
      <c r="B45" s="6" t="s">
        <v>54</v>
      </c>
      <c r="C45" s="6" t="s">
        <v>13</v>
      </c>
      <c r="D45" s="6">
        <v>271.96251014000001</v>
      </c>
      <c r="E45" s="6">
        <v>1110.6780274400001</v>
      </c>
      <c r="F45" s="6">
        <v>3673.4060549400001</v>
      </c>
      <c r="G45" s="6">
        <v>1692.8302460299999</v>
      </c>
      <c r="H45" s="6">
        <v>5199.7376098100003</v>
      </c>
      <c r="I45" s="6">
        <v>51528.176773769999</v>
      </c>
      <c r="J45" s="6">
        <v>0.428444010643666</v>
      </c>
      <c r="K45" s="6">
        <v>1.74973877232279</v>
      </c>
      <c r="L45" s="6">
        <v>5.7870065329630798</v>
      </c>
      <c r="M45" s="6">
        <v>2.66684911672067</v>
      </c>
      <c r="N45" s="6">
        <v>8.1915571182766502</v>
      </c>
      <c r="O45" s="6">
        <v>81.176404449073104</v>
      </c>
    </row>
    <row r="46" spans="1:15" x14ac:dyDescent="0.25">
      <c r="A46" s="6" t="s">
        <v>55</v>
      </c>
      <c r="B46" s="6" t="s">
        <v>56</v>
      </c>
      <c r="C46" s="6" t="s">
        <v>13</v>
      </c>
      <c r="D46" s="6">
        <v>344.87284727999997</v>
      </c>
      <c r="E46" s="6">
        <v>1556.95338416</v>
      </c>
      <c r="F46" s="6">
        <v>9257.9541654099994</v>
      </c>
      <c r="G46" s="6">
        <v>6475.5932140300001</v>
      </c>
      <c r="H46" s="6">
        <v>5487.7080261800002</v>
      </c>
      <c r="I46" s="6">
        <v>89810.643311420004</v>
      </c>
      <c r="J46" s="6">
        <v>0.30537631468131399</v>
      </c>
      <c r="K46" s="6">
        <v>1.37864343434194</v>
      </c>
      <c r="L46" s="6">
        <v>8.1976877762895395</v>
      </c>
      <c r="M46" s="6">
        <v>5.7339764689282502</v>
      </c>
      <c r="N46" s="6">
        <v>4.8592287456058596</v>
      </c>
      <c r="O46" s="6">
        <v>79.5250872601531</v>
      </c>
    </row>
    <row r="47" spans="1:15" x14ac:dyDescent="0.25">
      <c r="A47" s="6" t="s">
        <v>57</v>
      </c>
      <c r="B47" s="6" t="s">
        <v>58</v>
      </c>
      <c r="C47" s="6" t="s">
        <v>13</v>
      </c>
      <c r="D47" s="6">
        <v>1050.1824493900001</v>
      </c>
      <c r="E47" s="6">
        <v>12139.2010949</v>
      </c>
      <c r="F47" s="6">
        <v>31442.785016779999</v>
      </c>
      <c r="G47" s="6">
        <v>12680.851002810001</v>
      </c>
      <c r="H47" s="6">
        <v>4764.4689402900003</v>
      </c>
      <c r="I47" s="6">
        <v>33116.776732660001</v>
      </c>
      <c r="J47" s="6">
        <v>1.1031992807311399</v>
      </c>
      <c r="K47" s="6">
        <v>12.752029825220401</v>
      </c>
      <c r="L47" s="6">
        <v>33.030125227139202</v>
      </c>
      <c r="M47" s="6">
        <v>13.321024088228199</v>
      </c>
      <c r="N47" s="6">
        <v>5.00499576149537</v>
      </c>
      <c r="O47" s="6">
        <v>34.788625817185597</v>
      </c>
    </row>
    <row r="48" spans="1:15" x14ac:dyDescent="0.25">
      <c r="A48" s="6" t="s">
        <v>59</v>
      </c>
      <c r="B48" s="6" t="s">
        <v>60</v>
      </c>
      <c r="C48" s="6" t="s">
        <v>13</v>
      </c>
      <c r="D48" s="6">
        <v>315.12300126999997</v>
      </c>
      <c r="E48" s="6">
        <v>2546.1671989800002</v>
      </c>
      <c r="F48" s="6">
        <v>10944.286880350001</v>
      </c>
      <c r="G48" s="6">
        <v>7583.8326823099997</v>
      </c>
      <c r="H48" s="6">
        <v>4246.7331206400004</v>
      </c>
      <c r="I48" s="6">
        <v>54547.757327779997</v>
      </c>
      <c r="J48" s="6">
        <v>0.39300034101543102</v>
      </c>
      <c r="K48" s="6">
        <v>3.17540951770793</v>
      </c>
      <c r="L48" s="6">
        <v>13.648982964791699</v>
      </c>
      <c r="M48" s="6">
        <v>9.4580491374481692</v>
      </c>
      <c r="N48" s="6">
        <v>5.2962416513133599</v>
      </c>
      <c r="O48" s="6">
        <v>68.028316387723393</v>
      </c>
    </row>
    <row r="49" spans="1:15" x14ac:dyDescent="0.25">
      <c r="A49" s="6" t="s">
        <v>61</v>
      </c>
      <c r="B49" s="6" t="s">
        <v>62</v>
      </c>
      <c r="C49" s="6" t="s">
        <v>13</v>
      </c>
      <c r="D49" s="6">
        <v>982.78319581000005</v>
      </c>
      <c r="E49" s="6">
        <v>19774.801737009999</v>
      </c>
      <c r="F49" s="6">
        <v>37572.858602319997</v>
      </c>
      <c r="G49" s="6">
        <v>14376.119757869999</v>
      </c>
      <c r="H49" s="6">
        <v>5356.7418490099999</v>
      </c>
      <c r="I49" s="6">
        <v>11434.722637639999</v>
      </c>
      <c r="J49" s="6">
        <v>1.0981059808709599</v>
      </c>
      <c r="K49" s="6">
        <v>22.095237434387499</v>
      </c>
      <c r="L49" s="6">
        <v>41.981772709922303</v>
      </c>
      <c r="M49" s="6">
        <v>16.063057605317699</v>
      </c>
      <c r="N49" s="6">
        <v>5.9853183158382599</v>
      </c>
      <c r="O49" s="6">
        <v>12.7765079536632</v>
      </c>
    </row>
    <row r="50" spans="1:15" x14ac:dyDescent="0.25">
      <c r="A50" s="6" t="s">
        <v>63</v>
      </c>
      <c r="B50" s="6" t="s">
        <v>64</v>
      </c>
      <c r="C50" s="6" t="s">
        <v>13</v>
      </c>
      <c r="D50" s="6">
        <v>1048.6364764</v>
      </c>
      <c r="E50" s="6">
        <v>18506.757043189999</v>
      </c>
      <c r="F50" s="6">
        <v>41904.23770079</v>
      </c>
      <c r="G50" s="6">
        <v>21571.457374590002</v>
      </c>
      <c r="H50" s="6">
        <v>6926.3843201999998</v>
      </c>
      <c r="I50" s="6">
        <v>30897.31060198</v>
      </c>
      <c r="J50" s="6">
        <v>0.86768305389516698</v>
      </c>
      <c r="K50" s="6">
        <v>15.313218479733401</v>
      </c>
      <c r="L50" s="6">
        <v>34.673213985645503</v>
      </c>
      <c r="M50" s="6">
        <v>17.849072040685002</v>
      </c>
      <c r="N50" s="6">
        <v>5.7311627381444197</v>
      </c>
      <c r="O50" s="6">
        <v>25.5656497018966</v>
      </c>
    </row>
    <row r="51" spans="1:15" x14ac:dyDescent="0.25">
      <c r="A51" s="6" t="s">
        <v>65</v>
      </c>
      <c r="B51" s="6" t="s">
        <v>66</v>
      </c>
      <c r="C51" s="6" t="s">
        <v>13</v>
      </c>
      <c r="D51" s="6">
        <v>1844.1771180600001</v>
      </c>
      <c r="E51" s="6">
        <v>33630.534624029999</v>
      </c>
      <c r="F51" s="6">
        <v>60385.238482740002</v>
      </c>
      <c r="G51" s="6">
        <v>15552.859806660001</v>
      </c>
      <c r="H51" s="6">
        <v>4278.5366511900002</v>
      </c>
      <c r="I51" s="6">
        <v>7439.8105997800003</v>
      </c>
      <c r="J51" s="6">
        <v>1.49773392759519</v>
      </c>
      <c r="K51" s="6">
        <v>27.3127739284398</v>
      </c>
      <c r="L51" s="6">
        <v>49.0413960328641</v>
      </c>
      <c r="M51" s="6">
        <v>12.6311326474274</v>
      </c>
      <c r="N51" s="6">
        <v>3.4747798572014901</v>
      </c>
      <c r="O51" s="6">
        <v>6.0421836064719603</v>
      </c>
    </row>
    <row r="52" spans="1:15" x14ac:dyDescent="0.25">
      <c r="A52" s="6" t="s">
        <v>67</v>
      </c>
      <c r="B52" s="6" t="s">
        <v>68</v>
      </c>
      <c r="C52" s="6" t="s">
        <v>13</v>
      </c>
      <c r="D52" s="6">
        <v>149.452829286</v>
      </c>
      <c r="E52" s="6">
        <v>2368.1292852289998</v>
      </c>
      <c r="F52" s="6">
        <v>9328.2272167209994</v>
      </c>
      <c r="G52" s="6">
        <v>8634.5917505910002</v>
      </c>
      <c r="H52" s="6">
        <v>4061.0442767869999</v>
      </c>
      <c r="I52" s="6">
        <v>38586.351797167998</v>
      </c>
      <c r="J52" s="6">
        <v>0.23674646672240399</v>
      </c>
      <c r="K52" s="6">
        <v>3.75132571058215</v>
      </c>
      <c r="L52" s="6">
        <v>14.776734872755799</v>
      </c>
      <c r="M52" s="6">
        <v>13.6779551000064</v>
      </c>
      <c r="N52" s="6">
        <v>6.4330524107556997</v>
      </c>
      <c r="O52" s="6">
        <v>61.124185439177502</v>
      </c>
    </row>
    <row r="53" spans="1:15" x14ac:dyDescent="0.25">
      <c r="A53" s="6" t="s">
        <v>69</v>
      </c>
      <c r="B53" s="6" t="s">
        <v>70</v>
      </c>
      <c r="C53" s="6" t="s">
        <v>13</v>
      </c>
      <c r="D53" s="6">
        <v>1067.68066419</v>
      </c>
      <c r="E53" s="6">
        <v>13096.825859457</v>
      </c>
      <c r="F53" s="6">
        <v>31302.476336066</v>
      </c>
      <c r="G53" s="6">
        <v>14183.937840140001</v>
      </c>
      <c r="H53" s="6">
        <v>4397.3156919659996</v>
      </c>
      <c r="I53" s="6">
        <v>17819.841442638</v>
      </c>
      <c r="J53" s="6">
        <v>1.30414771230971</v>
      </c>
      <c r="K53" s="6">
        <v>15.9974757022385</v>
      </c>
      <c r="L53" s="6">
        <v>38.2352647870417</v>
      </c>
      <c r="M53" s="6">
        <v>17.325358326869399</v>
      </c>
      <c r="N53" s="6">
        <v>5.3712213701385298</v>
      </c>
      <c r="O53" s="6">
        <v>21.766532101402198</v>
      </c>
    </row>
    <row r="54" spans="1:15" x14ac:dyDescent="0.25">
      <c r="A54" s="6" t="s">
        <v>71</v>
      </c>
      <c r="B54" s="6" t="s">
        <v>72</v>
      </c>
      <c r="C54" s="6" t="s">
        <v>13</v>
      </c>
      <c r="D54" s="6">
        <v>255.88342120600001</v>
      </c>
      <c r="E54" s="6">
        <v>1756.8228629610001</v>
      </c>
      <c r="F54" s="6">
        <v>6808.429529256</v>
      </c>
      <c r="G54" s="6">
        <v>5236.2329099079998</v>
      </c>
      <c r="H54" s="6">
        <v>5098.1085465200003</v>
      </c>
      <c r="I54" s="6">
        <v>42652.342400057001</v>
      </c>
      <c r="J54" s="6">
        <v>0.41399845937387197</v>
      </c>
      <c r="K54" s="6">
        <v>2.8423957880144002</v>
      </c>
      <c r="L54" s="6">
        <v>11.015482451277601</v>
      </c>
      <c r="M54" s="6">
        <v>8.4717968339163594</v>
      </c>
      <c r="N54" s="6">
        <v>8.2483229043623503</v>
      </c>
      <c r="O54" s="6">
        <v>69.008003563055496</v>
      </c>
    </row>
    <row r="55" spans="1:15" x14ac:dyDescent="0.25">
      <c r="A55" s="6" t="s">
        <v>73</v>
      </c>
      <c r="B55" s="6" t="s">
        <v>74</v>
      </c>
      <c r="C55" s="6" t="s">
        <v>13</v>
      </c>
      <c r="D55" s="6">
        <v>828.219169943</v>
      </c>
      <c r="E55" s="6">
        <v>4182.2208262710001</v>
      </c>
      <c r="F55" s="6">
        <v>10899.66850147</v>
      </c>
      <c r="G55" s="6">
        <v>7687.7200496149999</v>
      </c>
      <c r="H55" s="6">
        <v>3583.9259054069998</v>
      </c>
      <c r="I55" s="6">
        <v>20744.077860562</v>
      </c>
      <c r="J55" s="6">
        <v>1.72812683675336</v>
      </c>
      <c r="K55" s="6">
        <v>8.7264438078693001</v>
      </c>
      <c r="L55" s="6">
        <v>22.742783954640899</v>
      </c>
      <c r="M55" s="6">
        <v>16.040869148320901</v>
      </c>
      <c r="N55" s="6">
        <v>7.4780671141621697</v>
      </c>
      <c r="O55" s="6">
        <v>43.2837091382534</v>
      </c>
    </row>
    <row r="56" spans="1:15" x14ac:dyDescent="0.25">
      <c r="A56" s="6" t="s">
        <v>75</v>
      </c>
      <c r="B56" s="6" t="s">
        <v>76</v>
      </c>
      <c r="C56" s="6" t="s">
        <v>13</v>
      </c>
      <c r="D56" s="6">
        <v>2839.3173022300002</v>
      </c>
      <c r="E56" s="6">
        <v>21955.332779339999</v>
      </c>
      <c r="F56" s="6">
        <v>34165.225482920003</v>
      </c>
      <c r="G56" s="6">
        <v>4448.7702978500001</v>
      </c>
      <c r="H56" s="6">
        <v>769.16155784</v>
      </c>
      <c r="I56" s="6">
        <v>1362.0156834300001</v>
      </c>
      <c r="J56" s="6">
        <v>4.3322016566041199</v>
      </c>
      <c r="K56" s="6">
        <v>33.4992249591999</v>
      </c>
      <c r="L56" s="6">
        <v>52.128955900459502</v>
      </c>
      <c r="M56" s="6">
        <v>6.7878887784256996</v>
      </c>
      <c r="N56" s="6">
        <v>1.1735789347860399</v>
      </c>
      <c r="O56" s="6">
        <v>2.07814977052475</v>
      </c>
    </row>
    <row r="57" spans="1:15" x14ac:dyDescent="0.25">
      <c r="A57" s="6" t="s">
        <v>77</v>
      </c>
      <c r="B57" s="6" t="s">
        <v>78</v>
      </c>
      <c r="C57" s="6" t="s">
        <v>13</v>
      </c>
      <c r="D57" s="6">
        <v>2304.5546158900002</v>
      </c>
      <c r="E57" s="6">
        <v>23230.734774036999</v>
      </c>
      <c r="F57" s="6">
        <v>37904.671684868998</v>
      </c>
      <c r="G57" s="6">
        <v>6727.0719568639997</v>
      </c>
      <c r="H57" s="6">
        <v>1002.415692776</v>
      </c>
      <c r="I57" s="6">
        <v>1542.818559366</v>
      </c>
      <c r="J57" s="6">
        <v>3.16941652623089</v>
      </c>
      <c r="K57" s="6">
        <v>31.948852156356899</v>
      </c>
      <c r="L57" s="6">
        <v>52.129679214820698</v>
      </c>
      <c r="M57" s="6">
        <v>9.2516327824130205</v>
      </c>
      <c r="N57" s="6">
        <v>1.37860601824378</v>
      </c>
      <c r="O57" s="6">
        <v>2.1218133019346701</v>
      </c>
    </row>
    <row r="58" spans="1:15" x14ac:dyDescent="0.25">
      <c r="A58" s="6" t="s">
        <v>79</v>
      </c>
      <c r="B58" s="6" t="s">
        <v>80</v>
      </c>
      <c r="C58" s="6" t="s">
        <v>13</v>
      </c>
      <c r="D58" s="6">
        <v>201.97061735</v>
      </c>
      <c r="E58" s="6">
        <v>1989.2383414809999</v>
      </c>
      <c r="F58" s="6">
        <v>4013.6491370610001</v>
      </c>
      <c r="G58" s="6">
        <v>722.04764842899999</v>
      </c>
      <c r="H58" s="6">
        <v>192.25489002500001</v>
      </c>
      <c r="I58" s="6">
        <v>515.42046758000004</v>
      </c>
      <c r="J58" s="6">
        <v>2.6454708471044799</v>
      </c>
      <c r="K58" s="6">
        <v>26.055631801189001</v>
      </c>
      <c r="L58" s="6">
        <v>52.5719628028899</v>
      </c>
      <c r="M58" s="6">
        <v>9.4575935311872801</v>
      </c>
      <c r="N58" s="6">
        <v>2.5182113787028801</v>
      </c>
      <c r="O58" s="6">
        <v>6.7511296389264004</v>
      </c>
    </row>
    <row r="59" spans="1:15" x14ac:dyDescent="0.25">
      <c r="A59" s="6" t="s">
        <v>81</v>
      </c>
      <c r="B59" s="6" t="s">
        <v>82</v>
      </c>
      <c r="C59" s="6" t="s">
        <v>13</v>
      </c>
      <c r="D59" s="6">
        <v>31.860067879999999</v>
      </c>
      <c r="E59" s="6">
        <v>711.54618940199998</v>
      </c>
      <c r="F59" s="6">
        <v>889.435998015</v>
      </c>
      <c r="G59" s="6">
        <v>170.734734019</v>
      </c>
      <c r="H59" s="6">
        <v>106.18925579099999</v>
      </c>
      <c r="I59" s="6">
        <v>715.17840282600002</v>
      </c>
      <c r="J59" s="6">
        <v>1.21374246520162</v>
      </c>
      <c r="K59" s="6">
        <v>27.107093094793601</v>
      </c>
      <c r="L59" s="6">
        <v>33.883990609683202</v>
      </c>
      <c r="M59" s="6">
        <v>6.504317496883</v>
      </c>
      <c r="N59" s="6">
        <v>4.0453902856434798</v>
      </c>
      <c r="O59" s="6">
        <v>27.245466047795102</v>
      </c>
    </row>
    <row r="60" spans="1:15" x14ac:dyDescent="0.25">
      <c r="A60" s="6" t="s">
        <v>83</v>
      </c>
      <c r="B60" s="6" t="s">
        <v>84</v>
      </c>
      <c r="C60" s="6" t="s">
        <v>13</v>
      </c>
      <c r="D60" s="6">
        <v>210.00893232000001</v>
      </c>
      <c r="E60" s="6">
        <v>4434.3233367900002</v>
      </c>
      <c r="F60" s="6">
        <v>15026.03839175</v>
      </c>
      <c r="G60" s="6">
        <v>10860.81944682</v>
      </c>
      <c r="H60" s="6">
        <v>5538.4666908600002</v>
      </c>
      <c r="I60" s="6">
        <v>51512.629817649999</v>
      </c>
      <c r="J60" s="6">
        <v>0.239784710395057</v>
      </c>
      <c r="K60" s="6">
        <v>5.0630367259334497</v>
      </c>
      <c r="L60" s="6">
        <v>17.156481033200599</v>
      </c>
      <c r="M60" s="6">
        <v>12.4007032317107</v>
      </c>
      <c r="N60" s="6">
        <v>6.32372926631969</v>
      </c>
      <c r="O60" s="6">
        <v>58.816265032440498</v>
      </c>
    </row>
    <row r="61" spans="1:15" x14ac:dyDescent="0.25">
      <c r="A61" s="6" t="s">
        <v>85</v>
      </c>
      <c r="B61" s="6" t="s">
        <v>86</v>
      </c>
      <c r="C61" s="6" t="s">
        <v>13</v>
      </c>
      <c r="D61" s="6">
        <v>385.50301568999998</v>
      </c>
      <c r="E61" s="6">
        <v>8538.3343036900005</v>
      </c>
      <c r="F61" s="6">
        <v>19479.523645450001</v>
      </c>
      <c r="G61" s="6">
        <v>9996.0663841200003</v>
      </c>
      <c r="H61" s="6">
        <v>3241.23786647</v>
      </c>
      <c r="I61" s="6">
        <v>13370.3508401</v>
      </c>
      <c r="J61" s="6">
        <v>0.70077421456991495</v>
      </c>
      <c r="K61" s="6">
        <v>15.521135430533899</v>
      </c>
      <c r="L61" s="6">
        <v>35.410223337431603</v>
      </c>
      <c r="M61" s="6">
        <v>18.171026643157202</v>
      </c>
      <c r="N61" s="6">
        <v>5.8919796413117904</v>
      </c>
      <c r="O61" s="6">
        <v>24.3048607329956</v>
      </c>
    </row>
    <row r="62" spans="1:15" x14ac:dyDescent="0.25">
      <c r="A62" t="s">
        <v>14</v>
      </c>
    </row>
    <row r="63" spans="1:15" x14ac:dyDescent="0.25">
      <c r="A63" t="s">
        <v>494</v>
      </c>
    </row>
    <row r="64" spans="1:15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workbookViewId="0"/>
  </sheetViews>
  <sheetFormatPr baseColWidth="10" defaultRowHeight="15" x14ac:dyDescent="0.25"/>
  <sheetData>
    <row r="1" spans="1:7" x14ac:dyDescent="0.25">
      <c r="G1" s="7" t="str">
        <f>HYPERLINK("#'Indice'!A1", "Ir al índice")</f>
        <v>Ir al índice</v>
      </c>
    </row>
    <row r="5" spans="1:7" ht="23.25" x14ac:dyDescent="0.35">
      <c r="A5" s="1" t="s">
        <v>492</v>
      </c>
    </row>
    <row r="7" spans="1:7" ht="21" x14ac:dyDescent="0.35">
      <c r="A7" s="2" t="s">
        <v>163</v>
      </c>
    </row>
    <row r="9" spans="1:7" x14ac:dyDescent="0.25">
      <c r="A9" t="s">
        <v>2</v>
      </c>
    </row>
    <row r="10" spans="1:7" x14ac:dyDescent="0.25">
      <c r="A10" t="s">
        <v>3</v>
      </c>
    </row>
    <row r="11" spans="1:7" x14ac:dyDescent="0.25">
      <c r="A11" t="s">
        <v>164</v>
      </c>
    </row>
    <row r="12" spans="1:7" x14ac:dyDescent="0.25">
      <c r="A12" s="3" t="s">
        <v>493</v>
      </c>
    </row>
    <row r="13" spans="1:7" x14ac:dyDescent="0.25">
      <c r="A13" s="3" t="s">
        <v>5</v>
      </c>
    </row>
    <row r="15" spans="1:7" ht="17.25" x14ac:dyDescent="0.3">
      <c r="A15" s="4" t="s">
        <v>165</v>
      </c>
    </row>
    <row r="16" spans="1:7" x14ac:dyDescent="0.25">
      <c r="A16" s="5" t="s">
        <v>7</v>
      </c>
      <c r="B16" s="5" t="s">
        <v>8</v>
      </c>
      <c r="C16" s="5" t="s">
        <v>9</v>
      </c>
      <c r="D16" s="5" t="s">
        <v>166</v>
      </c>
      <c r="E16" s="5" t="s">
        <v>167</v>
      </c>
      <c r="F16" s="5" t="s">
        <v>168</v>
      </c>
      <c r="G16" s="5" t="s">
        <v>169</v>
      </c>
    </row>
    <row r="17" spans="1:7" x14ac:dyDescent="0.25">
      <c r="A17" s="6" t="s">
        <v>11</v>
      </c>
      <c r="B17" s="6" t="s">
        <v>12</v>
      </c>
      <c r="C17" s="6" t="s">
        <v>13</v>
      </c>
      <c r="D17" s="6">
        <v>1459406.7272874699</v>
      </c>
      <c r="E17" s="6">
        <v>5878136.2727073096</v>
      </c>
      <c r="F17" s="6">
        <v>19.889583301774302</v>
      </c>
      <c r="G17" s="6">
        <v>80.110416698225706</v>
      </c>
    </row>
    <row r="18" spans="1:7" x14ac:dyDescent="0.25">
      <c r="A18" t="s">
        <v>14</v>
      </c>
    </row>
    <row r="19" spans="1:7" x14ac:dyDescent="0.25">
      <c r="A19" t="s">
        <v>494</v>
      </c>
    </row>
    <row r="20" spans="1:7" x14ac:dyDescent="0.25">
      <c r="A20" t="s">
        <v>15</v>
      </c>
    </row>
    <row r="21" spans="1:7" x14ac:dyDescent="0.25">
      <c r="A21" t="s">
        <v>16</v>
      </c>
    </row>
    <row r="25" spans="1:7" x14ac:dyDescent="0.25">
      <c r="G25" s="7" t="str">
        <f>HYPERLINK("#'Indice'!A1", "Ir al índice")</f>
        <v>Ir al índice</v>
      </c>
    </row>
    <row r="26" spans="1:7" ht="17.25" x14ac:dyDescent="0.3">
      <c r="A26" s="4" t="s">
        <v>170</v>
      </c>
    </row>
    <row r="27" spans="1:7" x14ac:dyDescent="0.25">
      <c r="A27" s="5" t="s">
        <v>18</v>
      </c>
      <c r="B27" s="5" t="s">
        <v>19</v>
      </c>
      <c r="C27" s="5" t="s">
        <v>9</v>
      </c>
      <c r="D27" s="5" t="s">
        <v>166</v>
      </c>
      <c r="E27" s="5" t="s">
        <v>167</v>
      </c>
      <c r="F27" s="5" t="s">
        <v>168</v>
      </c>
      <c r="G27" s="5" t="s">
        <v>169</v>
      </c>
    </row>
    <row r="28" spans="1:7" x14ac:dyDescent="0.25">
      <c r="A28" s="6" t="s">
        <v>20</v>
      </c>
      <c r="B28" s="6" t="s">
        <v>21</v>
      </c>
      <c r="C28" s="6" t="s">
        <v>13</v>
      </c>
      <c r="D28" s="6">
        <v>889.99999997899999</v>
      </c>
      <c r="E28" s="6">
        <v>2245.99999996</v>
      </c>
      <c r="F28" s="6">
        <v>28.380102040698699</v>
      </c>
      <c r="G28" s="6">
        <v>71.619897959301298</v>
      </c>
    </row>
    <row r="29" spans="1:7" x14ac:dyDescent="0.25">
      <c r="A29" s="6" t="s">
        <v>22</v>
      </c>
      <c r="B29" s="6" t="s">
        <v>23</v>
      </c>
      <c r="C29" s="6" t="s">
        <v>13</v>
      </c>
      <c r="D29" s="6">
        <v>60558.999999669999</v>
      </c>
      <c r="E29" s="6">
        <v>205208.99999934001</v>
      </c>
      <c r="F29" s="6">
        <v>22.786415219249701</v>
      </c>
      <c r="G29" s="6">
        <v>77.213584780750296</v>
      </c>
    </row>
    <row r="30" spans="1:7" x14ac:dyDescent="0.25">
      <c r="A30" s="6" t="s">
        <v>24</v>
      </c>
      <c r="B30" s="6" t="s">
        <v>25</v>
      </c>
      <c r="C30" s="6" t="s">
        <v>13</v>
      </c>
      <c r="D30" s="6">
        <v>69913.658452949996</v>
      </c>
      <c r="E30" s="6">
        <v>313830.07168106001</v>
      </c>
      <c r="F30" s="6">
        <v>18.218840586277398</v>
      </c>
      <c r="G30" s="6">
        <v>81.781159413722506</v>
      </c>
    </row>
    <row r="31" spans="1:7" x14ac:dyDescent="0.25">
      <c r="A31" s="6" t="s">
        <v>26</v>
      </c>
      <c r="B31" s="6" t="s">
        <v>27</v>
      </c>
      <c r="C31" s="6" t="s">
        <v>13</v>
      </c>
      <c r="D31" s="6">
        <v>43867.970311274003</v>
      </c>
      <c r="E31" s="6">
        <v>182058.50041048799</v>
      </c>
      <c r="F31" s="6">
        <v>19.416923643843099</v>
      </c>
      <c r="G31" s="6">
        <v>80.583076356156894</v>
      </c>
    </row>
    <row r="32" spans="1:7" x14ac:dyDescent="0.25">
      <c r="A32" s="6" t="s">
        <v>28</v>
      </c>
      <c r="B32" s="6" t="s">
        <v>29</v>
      </c>
      <c r="C32" s="6" t="s">
        <v>13</v>
      </c>
      <c r="D32" s="6">
        <v>50171.616417981997</v>
      </c>
      <c r="E32" s="6">
        <v>206526.859348464</v>
      </c>
      <c r="F32" s="6">
        <v>19.544960782560299</v>
      </c>
      <c r="G32" s="6">
        <v>80.455039217439705</v>
      </c>
    </row>
    <row r="33" spans="1:7" x14ac:dyDescent="0.25">
      <c r="A33" s="6" t="s">
        <v>30</v>
      </c>
      <c r="B33" s="6" t="s">
        <v>31</v>
      </c>
      <c r="C33" s="6" t="s">
        <v>13</v>
      </c>
      <c r="D33" s="6">
        <v>59989.83041445</v>
      </c>
      <c r="E33" s="6">
        <v>199155.07971635001</v>
      </c>
      <c r="F33" s="6">
        <v>23.1491447716148</v>
      </c>
      <c r="G33" s="6">
        <v>76.8508552283852</v>
      </c>
    </row>
    <row r="34" spans="1:7" x14ac:dyDescent="0.25">
      <c r="A34" s="6" t="s">
        <v>32</v>
      </c>
      <c r="B34" s="6" t="s">
        <v>33</v>
      </c>
      <c r="C34" s="6" t="s">
        <v>13</v>
      </c>
      <c r="D34" s="6">
        <v>55151.289968883</v>
      </c>
      <c r="E34" s="6">
        <v>171019.39398697799</v>
      </c>
      <c r="F34" s="6">
        <v>24.384809297232401</v>
      </c>
      <c r="G34" s="6">
        <v>75.615190702767507</v>
      </c>
    </row>
    <row r="35" spans="1:7" x14ac:dyDescent="0.25">
      <c r="A35" s="6" t="s">
        <v>34</v>
      </c>
      <c r="B35" s="6" t="s">
        <v>35</v>
      </c>
      <c r="C35" s="6" t="s">
        <v>13</v>
      </c>
      <c r="D35" s="6">
        <v>66856.328487306993</v>
      </c>
      <c r="E35" s="6">
        <v>217423.61508843099</v>
      </c>
      <c r="F35" s="6">
        <v>23.517778864865701</v>
      </c>
      <c r="G35" s="6">
        <v>76.482221135134296</v>
      </c>
    </row>
    <row r="36" spans="1:7" x14ac:dyDescent="0.25">
      <c r="A36" s="6" t="s">
        <v>36</v>
      </c>
      <c r="B36" s="6" t="s">
        <v>37</v>
      </c>
      <c r="C36" s="6" t="s">
        <v>13</v>
      </c>
      <c r="D36" s="6">
        <v>75959.703462516001</v>
      </c>
      <c r="E36" s="6">
        <v>271543.59804798599</v>
      </c>
      <c r="F36" s="6">
        <v>21.858699797193299</v>
      </c>
      <c r="G36" s="6">
        <v>78.141300202806704</v>
      </c>
    </row>
    <row r="37" spans="1:7" x14ac:dyDescent="0.25">
      <c r="A37" s="6" t="s">
        <v>38</v>
      </c>
      <c r="B37" s="6" t="s">
        <v>39</v>
      </c>
      <c r="C37" s="6" t="s">
        <v>13</v>
      </c>
      <c r="D37" s="6">
        <v>57691.678080389</v>
      </c>
      <c r="E37" s="6">
        <v>263608.02859864599</v>
      </c>
      <c r="F37" s="6">
        <v>17.955720743318501</v>
      </c>
      <c r="G37" s="6">
        <v>82.044279256681506</v>
      </c>
    </row>
    <row r="38" spans="1:7" x14ac:dyDescent="0.25">
      <c r="A38" s="6" t="s">
        <v>40</v>
      </c>
      <c r="B38" s="6" t="s">
        <v>41</v>
      </c>
      <c r="C38" s="6" t="s">
        <v>13</v>
      </c>
      <c r="D38" s="6">
        <v>31109.206108754999</v>
      </c>
      <c r="E38" s="6">
        <v>121436.97226420201</v>
      </c>
      <c r="F38" s="6">
        <v>20.393304139482801</v>
      </c>
      <c r="G38" s="6">
        <v>79.606695860517206</v>
      </c>
    </row>
    <row r="39" spans="1:7" x14ac:dyDescent="0.25">
      <c r="A39" s="6" t="s">
        <v>42</v>
      </c>
      <c r="B39" s="6" t="s">
        <v>43</v>
      </c>
      <c r="C39" s="6" t="s">
        <v>13</v>
      </c>
      <c r="D39" s="6">
        <v>1780.7271464600001</v>
      </c>
      <c r="E39" s="6">
        <v>4320.2423506100004</v>
      </c>
      <c r="F39" s="6">
        <v>29.187609400689499</v>
      </c>
      <c r="G39" s="6">
        <v>70.812390599310504</v>
      </c>
    </row>
    <row r="40" spans="1:7" x14ac:dyDescent="0.25">
      <c r="A40" s="6" t="s">
        <v>42</v>
      </c>
      <c r="B40" s="6" t="s">
        <v>44</v>
      </c>
      <c r="C40" s="6" t="s">
        <v>13</v>
      </c>
      <c r="D40" s="6">
        <v>4767.9999997129999</v>
      </c>
      <c r="E40" s="6">
        <v>10856.9999997</v>
      </c>
      <c r="F40" s="6">
        <v>30.515199999309601</v>
      </c>
      <c r="G40" s="6">
        <v>69.484800000690399</v>
      </c>
    </row>
    <row r="41" spans="1:7" x14ac:dyDescent="0.25">
      <c r="A41" s="6" t="s">
        <v>45</v>
      </c>
      <c r="B41" s="6" t="s">
        <v>46</v>
      </c>
      <c r="C41" s="6" t="s">
        <v>13</v>
      </c>
      <c r="D41" s="6">
        <v>98103.057069171002</v>
      </c>
      <c r="E41" s="6">
        <v>317002.95574189798</v>
      </c>
      <c r="F41" s="6">
        <v>23.633253684962</v>
      </c>
      <c r="G41" s="6">
        <v>76.366746315037901</v>
      </c>
    </row>
    <row r="42" spans="1:7" x14ac:dyDescent="0.25">
      <c r="A42" s="6" t="s">
        <v>47</v>
      </c>
      <c r="B42" s="6" t="s">
        <v>48</v>
      </c>
      <c r="C42" s="6" t="s">
        <v>13</v>
      </c>
      <c r="D42" s="6">
        <v>67947.417222464996</v>
      </c>
      <c r="E42" s="6">
        <v>241085.942263768</v>
      </c>
      <c r="F42" s="6">
        <v>21.987081697402299</v>
      </c>
      <c r="G42" s="6">
        <v>78.012918302597697</v>
      </c>
    </row>
    <row r="43" spans="1:7" x14ac:dyDescent="0.25">
      <c r="A43" s="6" t="s">
        <v>49</v>
      </c>
      <c r="B43" s="6" t="s">
        <v>50</v>
      </c>
      <c r="C43" s="6" t="s">
        <v>13</v>
      </c>
      <c r="D43" s="6">
        <v>36865.329117535002</v>
      </c>
      <c r="E43" s="6">
        <v>164449.45875024699</v>
      </c>
      <c r="F43" s="6">
        <v>18.312280736051601</v>
      </c>
      <c r="G43" s="6">
        <v>81.687719263948395</v>
      </c>
    </row>
    <row r="44" spans="1:7" x14ac:dyDescent="0.25">
      <c r="A44" s="6" t="s">
        <v>51</v>
      </c>
      <c r="B44" s="6" t="s">
        <v>52</v>
      </c>
      <c r="C44" s="6" t="s">
        <v>13</v>
      </c>
      <c r="D44" s="6">
        <v>35056.956815267004</v>
      </c>
      <c r="E44" s="6">
        <v>161926.247017888</v>
      </c>
      <c r="F44" s="6">
        <v>17.796926912083499</v>
      </c>
      <c r="G44" s="6">
        <v>82.203073087916493</v>
      </c>
    </row>
    <row r="45" spans="1:7" x14ac:dyDescent="0.25">
      <c r="A45" s="6" t="s">
        <v>53</v>
      </c>
      <c r="B45" s="6" t="s">
        <v>54</v>
      </c>
      <c r="C45" s="6" t="s">
        <v>13</v>
      </c>
      <c r="D45" s="6">
        <v>15822.80867952</v>
      </c>
      <c r="E45" s="6">
        <v>112102.53572032999</v>
      </c>
      <c r="F45" s="6">
        <v>12.3687833351173</v>
      </c>
      <c r="G45" s="6">
        <v>87.6312166648827</v>
      </c>
    </row>
    <row r="46" spans="1:7" x14ac:dyDescent="0.25">
      <c r="A46" s="6" t="s">
        <v>55</v>
      </c>
      <c r="B46" s="6" t="s">
        <v>56</v>
      </c>
      <c r="C46" s="6" t="s">
        <v>13</v>
      </c>
      <c r="D46" s="6">
        <v>32076.000000759999</v>
      </c>
      <c r="E46" s="6">
        <v>219917.00000186</v>
      </c>
      <c r="F46" s="6">
        <v>12.728925009991</v>
      </c>
      <c r="G46" s="6">
        <v>87.271074990009097</v>
      </c>
    </row>
    <row r="47" spans="1:7" x14ac:dyDescent="0.25">
      <c r="A47" s="6" t="s">
        <v>57</v>
      </c>
      <c r="B47" s="6" t="s">
        <v>58</v>
      </c>
      <c r="C47" s="6" t="s">
        <v>13</v>
      </c>
      <c r="D47" s="6">
        <v>52958.828970850001</v>
      </c>
      <c r="E47" s="6">
        <v>219542.39039690001</v>
      </c>
      <c r="F47" s="6">
        <v>19.434345686130701</v>
      </c>
      <c r="G47" s="6">
        <v>80.565654313869302</v>
      </c>
    </row>
    <row r="48" spans="1:7" x14ac:dyDescent="0.25">
      <c r="A48" s="6" t="s">
        <v>59</v>
      </c>
      <c r="B48" s="6" t="s">
        <v>60</v>
      </c>
      <c r="C48" s="6" t="s">
        <v>13</v>
      </c>
      <c r="D48" s="6">
        <v>25970.695642840001</v>
      </c>
      <c r="E48" s="6">
        <v>163710.62504618999</v>
      </c>
      <c r="F48" s="6">
        <v>13.6917518016533</v>
      </c>
      <c r="G48" s="6">
        <v>86.308248198346703</v>
      </c>
    </row>
    <row r="49" spans="1:7" x14ac:dyDescent="0.25">
      <c r="A49" s="6" t="s">
        <v>61</v>
      </c>
      <c r="B49" s="6" t="s">
        <v>62</v>
      </c>
      <c r="C49" s="6" t="s">
        <v>13</v>
      </c>
      <c r="D49" s="6">
        <v>56284.999999649997</v>
      </c>
      <c r="E49" s="6">
        <v>211604.00000211</v>
      </c>
      <c r="F49" s="6">
        <v>21.0105678095331</v>
      </c>
      <c r="G49" s="6">
        <v>78.9894321904669</v>
      </c>
    </row>
    <row r="50" spans="1:7" x14ac:dyDescent="0.25">
      <c r="A50" s="6" t="s">
        <v>63</v>
      </c>
      <c r="B50" s="6" t="s">
        <v>64</v>
      </c>
      <c r="C50" s="6" t="s">
        <v>13</v>
      </c>
      <c r="D50" s="6">
        <v>62123.21244363</v>
      </c>
      <c r="E50" s="6">
        <v>309436.19421858998</v>
      </c>
      <c r="F50" s="6">
        <v>16.719590819054499</v>
      </c>
      <c r="G50" s="6">
        <v>83.280409180945497</v>
      </c>
    </row>
    <row r="51" spans="1:7" x14ac:dyDescent="0.25">
      <c r="A51" s="6" t="s">
        <v>65</v>
      </c>
      <c r="B51" s="6" t="s">
        <v>66</v>
      </c>
      <c r="C51" s="6" t="s">
        <v>13</v>
      </c>
      <c r="D51" s="6">
        <v>93897.438172709997</v>
      </c>
      <c r="E51" s="6">
        <v>303350.92998605</v>
      </c>
      <c r="F51" s="6">
        <v>23.636960073095601</v>
      </c>
      <c r="G51" s="6">
        <v>76.363039926904406</v>
      </c>
    </row>
    <row r="52" spans="1:7" x14ac:dyDescent="0.25">
      <c r="A52" s="6" t="s">
        <v>67</v>
      </c>
      <c r="B52" s="6" t="s">
        <v>68</v>
      </c>
      <c r="C52" s="6" t="s">
        <v>13</v>
      </c>
      <c r="D52" s="6">
        <v>25294.158792573999</v>
      </c>
      <c r="E52" s="6">
        <v>141089.233688735</v>
      </c>
      <c r="F52" s="6">
        <v>15.202333847962301</v>
      </c>
      <c r="G52" s="6">
        <v>84.797666152037706</v>
      </c>
    </row>
    <row r="53" spans="1:7" x14ac:dyDescent="0.25">
      <c r="A53" s="6" t="s">
        <v>69</v>
      </c>
      <c r="B53" s="6" t="s">
        <v>70</v>
      </c>
      <c r="C53" s="6" t="s">
        <v>13</v>
      </c>
      <c r="D53" s="6">
        <v>40036.999999979998</v>
      </c>
      <c r="E53" s="6">
        <v>201076.999999817</v>
      </c>
      <c r="F53" s="6">
        <v>16.605008419259601</v>
      </c>
      <c r="G53" s="6">
        <v>83.394991580740395</v>
      </c>
    </row>
    <row r="54" spans="1:7" x14ac:dyDescent="0.25">
      <c r="A54" s="6" t="s">
        <v>71</v>
      </c>
      <c r="B54" s="6" t="s">
        <v>72</v>
      </c>
      <c r="C54" s="6" t="s">
        <v>13</v>
      </c>
      <c r="D54" s="6">
        <v>17190.000000168999</v>
      </c>
      <c r="E54" s="6">
        <v>126020.99999918599</v>
      </c>
      <c r="F54" s="6">
        <v>12.0032679055704</v>
      </c>
      <c r="G54" s="6">
        <v>87.996732094429603</v>
      </c>
    </row>
    <row r="55" spans="1:7" x14ac:dyDescent="0.25">
      <c r="A55" s="6" t="s">
        <v>73</v>
      </c>
      <c r="B55" s="6" t="s">
        <v>74</v>
      </c>
      <c r="C55" s="6" t="s">
        <v>13</v>
      </c>
      <c r="D55" s="6">
        <v>20077.999999930998</v>
      </c>
      <c r="E55" s="6">
        <v>113812.00000091</v>
      </c>
      <c r="F55" s="6">
        <v>14.995892150126901</v>
      </c>
      <c r="G55" s="6">
        <v>85.004107849873094</v>
      </c>
    </row>
    <row r="56" spans="1:7" x14ac:dyDescent="0.25">
      <c r="A56" s="6" t="s">
        <v>75</v>
      </c>
      <c r="B56" s="6" t="s">
        <v>76</v>
      </c>
      <c r="C56" s="6" t="s">
        <v>13</v>
      </c>
      <c r="D56" s="6">
        <v>58696.896869080003</v>
      </c>
      <c r="E56" s="6">
        <v>153892.27960732</v>
      </c>
      <c r="F56" s="6">
        <v>27.610482265354701</v>
      </c>
      <c r="G56" s="6">
        <v>72.389517734645295</v>
      </c>
    </row>
    <row r="57" spans="1:7" x14ac:dyDescent="0.25">
      <c r="A57" s="6" t="s">
        <v>77</v>
      </c>
      <c r="B57" s="6" t="s">
        <v>78</v>
      </c>
      <c r="C57" s="6" t="s">
        <v>13</v>
      </c>
      <c r="D57" s="6">
        <v>63032.762713914999</v>
      </c>
      <c r="E57" s="6">
        <v>185848.06876557801</v>
      </c>
      <c r="F57" s="6">
        <v>25.326483497829599</v>
      </c>
      <c r="G57" s="6">
        <v>74.673516502170401</v>
      </c>
    </row>
    <row r="58" spans="1:7" x14ac:dyDescent="0.25">
      <c r="A58" s="6" t="s">
        <v>79</v>
      </c>
      <c r="B58" s="6" t="s">
        <v>80</v>
      </c>
      <c r="C58" s="6" t="s">
        <v>13</v>
      </c>
      <c r="D58" s="6">
        <v>5601.6805415099998</v>
      </c>
      <c r="E58" s="6">
        <v>18218.065450833001</v>
      </c>
      <c r="F58" s="6">
        <v>23.516961697705302</v>
      </c>
      <c r="G58" s="6">
        <v>76.483038302294702</v>
      </c>
    </row>
    <row r="59" spans="1:7" x14ac:dyDescent="0.25">
      <c r="A59" s="6" t="s">
        <v>81</v>
      </c>
      <c r="B59" s="6" t="s">
        <v>82</v>
      </c>
      <c r="C59" s="6" t="s">
        <v>13</v>
      </c>
      <c r="D59" s="6">
        <v>2078.7998720129999</v>
      </c>
      <c r="E59" s="6">
        <v>6590.153251877</v>
      </c>
      <c r="F59" s="6">
        <v>23.979825964039598</v>
      </c>
      <c r="G59" s="6">
        <v>76.020174035960395</v>
      </c>
    </row>
    <row r="60" spans="1:7" x14ac:dyDescent="0.25">
      <c r="A60" s="6" t="s">
        <v>83</v>
      </c>
      <c r="B60" s="6" t="s">
        <v>84</v>
      </c>
      <c r="C60" s="6" t="s">
        <v>13</v>
      </c>
      <c r="D60" s="6">
        <v>40934.675514100003</v>
      </c>
      <c r="E60" s="6">
        <v>206931.83130486999</v>
      </c>
      <c r="F60" s="6">
        <v>16.514807119138801</v>
      </c>
      <c r="G60" s="6">
        <v>83.485192880861206</v>
      </c>
    </row>
    <row r="61" spans="1:7" x14ac:dyDescent="0.25">
      <c r="A61" s="6" t="s">
        <v>85</v>
      </c>
      <c r="B61" s="6" t="s">
        <v>86</v>
      </c>
      <c r="C61" s="6" t="s">
        <v>13</v>
      </c>
      <c r="D61" s="6">
        <v>30646.999999470001</v>
      </c>
      <c r="E61" s="6">
        <v>131294.00000013999</v>
      </c>
      <c r="F61" s="6">
        <v>18.9247935973866</v>
      </c>
      <c r="G61" s="6">
        <v>81.075206402613404</v>
      </c>
    </row>
    <row r="62" spans="1:7" x14ac:dyDescent="0.25">
      <c r="A62" t="s">
        <v>14</v>
      </c>
    </row>
    <row r="63" spans="1:7" x14ac:dyDescent="0.25">
      <c r="A63" t="s">
        <v>494</v>
      </c>
    </row>
    <row r="64" spans="1:7" x14ac:dyDescent="0.25">
      <c r="A64" t="s">
        <v>15</v>
      </c>
    </row>
    <row r="65" spans="1:1" x14ac:dyDescent="0.25">
      <c r="A65" t="s">
        <v>16</v>
      </c>
    </row>
    <row r="66" spans="1:1" x14ac:dyDescent="0.25">
      <c r="A66" t="s">
        <v>495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78</vt:i4>
      </vt:variant>
    </vt:vector>
  </HeadingPairs>
  <TitlesOfParts>
    <vt:vector size="78" baseType="lpstr">
      <vt:lpstr>Indice</vt:lpstr>
      <vt:lpstr>Tablas 1</vt:lpstr>
      <vt:lpstr>Tablas 2</vt:lpstr>
      <vt:lpstr>Tablas 3</vt:lpstr>
      <vt:lpstr>Tablas 4</vt:lpstr>
      <vt:lpstr>Tablas 5</vt:lpstr>
      <vt:lpstr>Tablas 6</vt:lpstr>
      <vt:lpstr>Tablas 7</vt:lpstr>
      <vt:lpstr>Tablas 8</vt:lpstr>
      <vt:lpstr>Tablas 9</vt:lpstr>
      <vt:lpstr>Tablas 10</vt:lpstr>
      <vt:lpstr>Tablas 11</vt:lpstr>
      <vt:lpstr>Tablas 12</vt:lpstr>
      <vt:lpstr>Tablas 13</vt:lpstr>
      <vt:lpstr>Tablas 14</vt:lpstr>
      <vt:lpstr>Tablas 15</vt:lpstr>
      <vt:lpstr>Tablas 16</vt:lpstr>
      <vt:lpstr>Tablas 17</vt:lpstr>
      <vt:lpstr>Tablas 18</vt:lpstr>
      <vt:lpstr>Tablas 19</vt:lpstr>
      <vt:lpstr>Tablas 20</vt:lpstr>
      <vt:lpstr>Tablas 21</vt:lpstr>
      <vt:lpstr>Tablas 22</vt:lpstr>
      <vt:lpstr>Tablas 23</vt:lpstr>
      <vt:lpstr>Tablas 24</vt:lpstr>
      <vt:lpstr>Tablas 25</vt:lpstr>
      <vt:lpstr>Tablas 26</vt:lpstr>
      <vt:lpstr>Tablas 27</vt:lpstr>
      <vt:lpstr>Tablas 28</vt:lpstr>
      <vt:lpstr>Tablas 29</vt:lpstr>
      <vt:lpstr>Tablas 30</vt:lpstr>
      <vt:lpstr>Tablas 31</vt:lpstr>
      <vt:lpstr>Tablas 32</vt:lpstr>
      <vt:lpstr>Tablas 33</vt:lpstr>
      <vt:lpstr>Tablas 34</vt:lpstr>
      <vt:lpstr>Tablas 35</vt:lpstr>
      <vt:lpstr>Tablas 36</vt:lpstr>
      <vt:lpstr>Tablas 37</vt:lpstr>
      <vt:lpstr>Tablas 38</vt:lpstr>
      <vt:lpstr>Tablas 39</vt:lpstr>
      <vt:lpstr>Tablas 40</vt:lpstr>
      <vt:lpstr>Tablas 41</vt:lpstr>
      <vt:lpstr>Tablas 42</vt:lpstr>
      <vt:lpstr>Tablas 43</vt:lpstr>
      <vt:lpstr>Tablas 44</vt:lpstr>
      <vt:lpstr>Tablas 45</vt:lpstr>
      <vt:lpstr>Tablas 46</vt:lpstr>
      <vt:lpstr>Tablas 47</vt:lpstr>
      <vt:lpstr>Tablas 48</vt:lpstr>
      <vt:lpstr>Tablas 49</vt:lpstr>
      <vt:lpstr>Tablas 50</vt:lpstr>
      <vt:lpstr>Tablas 51</vt:lpstr>
      <vt:lpstr>Tablas 52</vt:lpstr>
      <vt:lpstr>Tablas 53</vt:lpstr>
      <vt:lpstr>Tablas 54</vt:lpstr>
      <vt:lpstr>Tablas 55</vt:lpstr>
      <vt:lpstr>Tablas 56</vt:lpstr>
      <vt:lpstr>Tablas 57</vt:lpstr>
      <vt:lpstr>Tablas 58</vt:lpstr>
      <vt:lpstr>Tablas 59</vt:lpstr>
      <vt:lpstr>Tablas 60</vt:lpstr>
      <vt:lpstr>Tablas 61</vt:lpstr>
      <vt:lpstr>Tablas 62</vt:lpstr>
      <vt:lpstr>Tablas 63</vt:lpstr>
      <vt:lpstr>Tablas 64</vt:lpstr>
      <vt:lpstr>Tablas 65</vt:lpstr>
      <vt:lpstr>Tablas 66</vt:lpstr>
      <vt:lpstr>Tablas 67</vt:lpstr>
      <vt:lpstr>Tablas 68</vt:lpstr>
      <vt:lpstr>Tablas 69</vt:lpstr>
      <vt:lpstr>Tablas 70</vt:lpstr>
      <vt:lpstr>Tablas 71</vt:lpstr>
      <vt:lpstr>Tablas 72</vt:lpstr>
      <vt:lpstr>Tablas 73</vt:lpstr>
      <vt:lpstr>Tablas 74</vt:lpstr>
      <vt:lpstr>Tablas 75</vt:lpstr>
      <vt:lpstr>Tablas 76</vt:lpstr>
      <vt:lpstr>Tablas 77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Fabian Rey Hernández</cp:lastModifiedBy>
  <dcterms:created xsi:type="dcterms:W3CDTF">2023-10-18T10:12:57Z</dcterms:created>
  <dcterms:modified xsi:type="dcterms:W3CDTF">2023-10-18T18:20:08Z</dcterms:modified>
</cp:coreProperties>
</file>