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sdpgovco-my.sharepoint.com/personal/lfdiaz_sdp_gov_co/Documents/3_Inventario_Planes_Acción/4.Ultimos_ajustes_Plan_accion/07_Marzo_26_2025/"/>
    </mc:Choice>
  </mc:AlternateContent>
  <xr:revisionPtr revIDLastSave="51" documentId="13_ncr:1_{F2926517-6767-AD4B-BFD2-66D007EABF40}" xr6:coauthVersionLast="47" xr6:coauthVersionMax="47" xr10:uidLastSave="{C7942F00-AD92-473E-9A1F-DCF5C95681EC}"/>
  <bookViews>
    <workbookView xWindow="-120" yWindow="-120" windowWidth="20730" windowHeight="11160" tabRatio="568" firstSheet="3" activeTab="3" xr2:uid="{00000000-000D-0000-FFFF-FFFF00000000}"/>
  </bookViews>
  <sheets>
    <sheet name="Instructivo Plan de Acción" sheetId="83" state="hidden" r:id="rId1"/>
    <sheet name=" Instructivo ficha técnica RyP" sheetId="85" state="hidden" r:id="rId2"/>
    <sheet name="Ficha técnica IResultado 1" sheetId="71" state="hidden" r:id="rId3"/>
    <sheet name="PLAN DE ACCION PPDPB " sheetId="152" r:id="rId4"/>
    <sheet name="Ficha Técnica IR 1.1" sheetId="142" r:id="rId5"/>
    <sheet name="Ficha técnica IR 2.1" sheetId="143" r:id="rId6"/>
    <sheet name="Ficha técnica IR 3.1" sheetId="144" r:id="rId7"/>
    <sheet name="Ficha técnica IR 3.2" sheetId="146" r:id="rId8"/>
    <sheet name="Ficha técnica IR 3.3" sheetId="145" r:id="rId9"/>
    <sheet name="Ficha técnica IR 3.4" sheetId="147" r:id="rId10"/>
    <sheet name="Ficha técnica IR 3.5" sheetId="148" r:id="rId11"/>
    <sheet name="Ficha técnica IR 4.1" sheetId="149" r:id="rId12"/>
    <sheet name="Ficha técnica IR 4.2" sheetId="150" r:id="rId13"/>
    <sheet name="Ficha técnica IR 5.1" sheetId="151" r:id="rId14"/>
    <sheet name="1.1.1" sheetId="89" r:id="rId15"/>
    <sheet name="1.1.2 " sheetId="90" r:id="rId16"/>
    <sheet name=" 1.1.3" sheetId="44" r:id="rId17"/>
    <sheet name="1.1.4" sheetId="45" r:id="rId18"/>
    <sheet name="1.1.5 " sheetId="46" r:id="rId19"/>
    <sheet name="1.1.6" sheetId="43" r:id="rId20"/>
    <sheet name="1.1.7" sheetId="13" r:id="rId21"/>
    <sheet name="1.1.8" sheetId="15" r:id="rId22"/>
    <sheet name="1.1.9 " sheetId="95" r:id="rId23"/>
    <sheet name="1.1.10" sheetId="17" r:id="rId24"/>
    <sheet name=" IP. 1.11." sheetId="18" state="hidden" r:id="rId25"/>
    <sheet name="IP 1. 12" sheetId="29" state="hidden" r:id="rId26"/>
    <sheet name="IP 1.13" sheetId="30" state="hidden" r:id="rId27"/>
    <sheet name=" IP 1.14 " sheetId="31" state="hidden" r:id="rId28"/>
    <sheet name=" 1.1.11" sheetId="122" r:id="rId29"/>
    <sheet name="1.1.12" sheetId="123" r:id="rId30"/>
    <sheet name="1.1.13" sheetId="124" r:id="rId31"/>
    <sheet name="1.1.14" sheetId="125" r:id="rId32"/>
    <sheet name="IP. 1.19" sheetId="65" state="hidden" r:id="rId33"/>
    <sheet name="1.1.15" sheetId="126" r:id="rId34"/>
    <sheet name="1.1.16" sheetId="127" r:id="rId35"/>
    <sheet name="1.1.17" sheetId="128" r:id="rId36"/>
    <sheet name="1.1.18" sheetId="129" r:id="rId37"/>
    <sheet name="1.1.19" sheetId="130" r:id="rId38"/>
    <sheet name="1.1.20" sheetId="131" r:id="rId39"/>
    <sheet name="1.1.21" sheetId="69" r:id="rId40"/>
    <sheet name="1.1.22" sheetId="70" r:id="rId41"/>
    <sheet name="1.1.23" sheetId="19" r:id="rId42"/>
    <sheet name="1.1.24" sheetId="20" r:id="rId43"/>
    <sheet name="1.1.25" sheetId="24" r:id="rId44"/>
    <sheet name="1.1.26" sheetId="25" r:id="rId45"/>
    <sheet name="1.1.27" sheetId="47" r:id="rId46"/>
    <sheet name="1.1.28" sheetId="50" r:id="rId47"/>
    <sheet name="1.1.29" sheetId="134" r:id="rId48"/>
    <sheet name="1.1.30" sheetId="133" r:id="rId49"/>
    <sheet name="1.1.31" sheetId="135" r:id="rId50"/>
    <sheet name="1.1.32" sheetId="57" r:id="rId51"/>
    <sheet name="1.1.33" sheetId="64" r:id="rId52"/>
    <sheet name="1.1.34" sheetId="114" r:id="rId53"/>
    <sheet name="1.1.35" sheetId="136" r:id="rId54"/>
    <sheet name="1.1.36" sheetId="105" r:id="rId55"/>
    <sheet name="1.1.37" sheetId="108" r:id="rId56"/>
    <sheet name="1.1.38" sheetId="111" r:id="rId57"/>
    <sheet name="1.1.39" sheetId="112" r:id="rId58"/>
    <sheet name="1.1.40" sheetId="40" r:id="rId59"/>
    <sheet name="1.1.41" sheetId="88" r:id="rId60"/>
    <sheet name="1.1.42" sheetId="93" r:id="rId61"/>
    <sheet name="2.1.1" sheetId="4" r:id="rId62"/>
    <sheet name="2.1.2" sheetId="5" r:id="rId63"/>
    <sheet name="2.1.3" sheetId="110" r:id="rId64"/>
    <sheet name="2.1.4" sheetId="27" r:id="rId65"/>
    <sheet name="2.1.5" sheetId="28" r:id="rId66"/>
    <sheet name="2.1.6" sheetId="61" r:id="rId67"/>
    <sheet name="2.1.7" sheetId="87" r:id="rId68"/>
    <sheet name="2.1.8" sheetId="104" r:id="rId69"/>
    <sheet name="2.1.9" sheetId="58" r:id="rId70"/>
    <sheet name="2.1.10" sheetId="59" r:id="rId71"/>
    <sheet name="2.1.11" sheetId="63" r:id="rId72"/>
    <sheet name="3.1.1" sheetId="36" r:id="rId73"/>
    <sheet name="3.1.2" sheetId="41" r:id="rId74"/>
    <sheet name="3.2.1" sheetId="42" r:id="rId75"/>
    <sheet name="3.3.1" sheetId="33" r:id="rId76"/>
    <sheet name="3.3.2" sheetId="35" r:id="rId77"/>
    <sheet name="3.3.3" sheetId="37" r:id="rId78"/>
    <sheet name="3.3.4" sheetId="38" r:id="rId79"/>
    <sheet name="3.3.5" sheetId="39" r:id="rId80"/>
    <sheet name="3.4.1" sheetId="137" r:id="rId81"/>
    <sheet name="3.5.1" sheetId="21" r:id="rId82"/>
    <sheet name="3.5.2" sheetId="97" r:id="rId83"/>
    <sheet name="3.5.3" sheetId="92" r:id="rId84"/>
    <sheet name="4.1.1" sheetId="138" r:id="rId85"/>
    <sheet name="4.1.2" sheetId="94" r:id="rId86"/>
    <sheet name="4.1.3" sheetId="103" r:id="rId87"/>
    <sheet name="4.1.4" sheetId="107" r:id="rId88"/>
    <sheet name="4.2.1" sheetId="139" r:id="rId89"/>
    <sheet name="4.2.2" sheetId="14" r:id="rId90"/>
    <sheet name="4.2.3" sheetId="22" r:id="rId91"/>
    <sheet name="4.2.4" sheetId="23" r:id="rId92"/>
    <sheet name="4.2.5" sheetId="81" r:id="rId93"/>
    <sheet name="4.2.6" sheetId="106" r:id="rId94"/>
    <sheet name="4.2.7" sheetId="109" r:id="rId95"/>
    <sheet name="5.1.1" sheetId="132" r:id="rId96"/>
    <sheet name="5.1.2" sheetId="140" r:id="rId97"/>
    <sheet name="5.1.3" sheetId="141" r:id="rId98"/>
    <sheet name="5.1.4" sheetId="48" r:id="rId99"/>
    <sheet name="5.1.5" sheetId="49" r:id="rId100"/>
    <sheet name="5.1.6" sheetId="91" r:id="rId101"/>
    <sheet name="5.1.7" sheetId="99" r:id="rId102"/>
  </sheets>
  <definedNames>
    <definedName name="_xlnm._FilterDatabase" localSheetId="53" hidden="1">'1.1.35'!$C$7:$D$7</definedName>
    <definedName name="_xlnm._FilterDatabase" localSheetId="64" hidden="1">'2.1.4'!$A$1:$M$62</definedName>
    <definedName name="_xlnm._FilterDatabase" localSheetId="3" hidden="1">'PLAN DE ACCION PPDPB '!$AA$11:$AB$12</definedName>
    <definedName name="Acciónporelclima">#REF!</definedName>
    <definedName name="Agualimpiaysaneamiento">#REF!</definedName>
    <definedName name="Ambiente">#REF!</definedName>
    <definedName name="ANUALIZACIÓN" localSheetId="28">#REF!</definedName>
    <definedName name="ANUALIZACIÓN" localSheetId="16">#REF!</definedName>
    <definedName name="ANUALIZACIÓN" localSheetId="1">#REF!</definedName>
    <definedName name="ANUALIZACIÓN" localSheetId="27">#REF!</definedName>
    <definedName name="ANUALIZACIÓN" localSheetId="24">#REF!</definedName>
    <definedName name="ANUALIZACIÓN" localSheetId="23">#REF!</definedName>
    <definedName name="ANUALIZACIÓN" localSheetId="29">#REF!</definedName>
    <definedName name="ANUALIZACIÓN" localSheetId="30">#REF!</definedName>
    <definedName name="ANUALIZACIÓN" localSheetId="31">#REF!</definedName>
    <definedName name="ANUALIZACIÓN" localSheetId="33">#REF!</definedName>
    <definedName name="ANUALIZACIÓN" localSheetId="34">#REF!</definedName>
    <definedName name="ANUALIZACIÓN" localSheetId="35">#REF!</definedName>
    <definedName name="ANUALIZACIÓN" localSheetId="36">#REF!</definedName>
    <definedName name="ANUALIZACIÓN" localSheetId="37">#REF!</definedName>
    <definedName name="ANUALIZACIÓN" localSheetId="15">#REF!</definedName>
    <definedName name="ANUALIZACIÓN" localSheetId="38">#REF!</definedName>
    <definedName name="ANUALIZACIÓN" localSheetId="39">#REF!</definedName>
    <definedName name="ANUALIZACIÓN" localSheetId="40">#REF!</definedName>
    <definedName name="ANUALIZACIÓN" localSheetId="41">#REF!</definedName>
    <definedName name="ANUALIZACIÓN" localSheetId="42">#REF!</definedName>
    <definedName name="ANUALIZACIÓN" localSheetId="43">#REF!</definedName>
    <definedName name="ANUALIZACIÓN" localSheetId="44">#REF!</definedName>
    <definedName name="ANUALIZACIÓN" localSheetId="45">#REF!</definedName>
    <definedName name="ANUALIZACIÓN" localSheetId="46">#REF!</definedName>
    <definedName name="ANUALIZACIÓN" localSheetId="47">#REF!</definedName>
    <definedName name="ANUALIZACIÓN" localSheetId="48">#REF!</definedName>
    <definedName name="ANUALIZACIÓN" localSheetId="49">#REF!</definedName>
    <definedName name="ANUALIZACIÓN" localSheetId="50">#REF!</definedName>
    <definedName name="ANUALIZACIÓN" localSheetId="51">#REF!</definedName>
    <definedName name="ANUALIZACIÓN" localSheetId="52">#REF!</definedName>
    <definedName name="ANUALIZACIÓN" localSheetId="53">#REF!</definedName>
    <definedName name="ANUALIZACIÓN" localSheetId="54">#REF!</definedName>
    <definedName name="ANUALIZACIÓN" localSheetId="55">#REF!</definedName>
    <definedName name="ANUALIZACIÓN" localSheetId="56">#REF!</definedName>
    <definedName name="ANUALIZACIÓN" localSheetId="57">#REF!</definedName>
    <definedName name="ANUALIZACIÓN" localSheetId="17">#REF!</definedName>
    <definedName name="ANUALIZACIÓN" localSheetId="58">#REF!</definedName>
    <definedName name="ANUALIZACIÓN" localSheetId="59">#REF!</definedName>
    <definedName name="ANUALIZACIÓN" localSheetId="60">#REF!</definedName>
    <definedName name="ANUALIZACIÓN" localSheetId="18">#REF!</definedName>
    <definedName name="ANUALIZACIÓN" localSheetId="19">#REF!</definedName>
    <definedName name="ANUALIZACIÓN" localSheetId="20">#REF!</definedName>
    <definedName name="ANUALIZACIÓN" localSheetId="21">#REF!</definedName>
    <definedName name="ANUALIZACIÓN" localSheetId="22">#REF!</definedName>
    <definedName name="ANUALIZACIÓN" localSheetId="61">#REF!</definedName>
    <definedName name="ANUALIZACIÓN" localSheetId="62">#REF!</definedName>
    <definedName name="ANUALIZACIÓN" localSheetId="63">#REF!</definedName>
    <definedName name="ANUALIZACIÓN" localSheetId="64">#REF!</definedName>
    <definedName name="ANUALIZACIÓN" localSheetId="65">#REF!</definedName>
    <definedName name="ANUALIZACIÓN" localSheetId="66">#REF!</definedName>
    <definedName name="ANUALIZACIÓN" localSheetId="67">#REF!</definedName>
    <definedName name="ANUALIZACIÓN" localSheetId="68">#REF!</definedName>
    <definedName name="ANUALIZACIÓN" localSheetId="72">#REF!</definedName>
    <definedName name="ANUALIZACIÓN" localSheetId="73">#REF!</definedName>
    <definedName name="ANUALIZACIÓN" localSheetId="74">#REF!</definedName>
    <definedName name="ANUALIZACIÓN" localSheetId="75">#REF!</definedName>
    <definedName name="ANUALIZACIÓN" localSheetId="76">#REF!</definedName>
    <definedName name="ANUALIZACIÓN" localSheetId="77">#REF!</definedName>
    <definedName name="ANUALIZACIÓN" localSheetId="78">#REF!</definedName>
    <definedName name="ANUALIZACIÓN" localSheetId="79">#REF!</definedName>
    <definedName name="ANUALIZACIÓN" localSheetId="80">#REF!</definedName>
    <definedName name="ANUALIZACIÓN" localSheetId="81">#REF!</definedName>
    <definedName name="ANUALIZACIÓN" localSheetId="82">#REF!</definedName>
    <definedName name="ANUALIZACIÓN" localSheetId="83">#REF!</definedName>
    <definedName name="ANUALIZACIÓN" localSheetId="84">#REF!</definedName>
    <definedName name="ANUALIZACIÓN" localSheetId="85">#REF!</definedName>
    <definedName name="ANUALIZACIÓN" localSheetId="86">#REF!</definedName>
    <definedName name="ANUALIZACIÓN" localSheetId="87">#REF!</definedName>
    <definedName name="ANUALIZACIÓN" localSheetId="88">#REF!</definedName>
    <definedName name="ANUALIZACIÓN" localSheetId="89">#REF!</definedName>
    <definedName name="ANUALIZACIÓN" localSheetId="90">#REF!</definedName>
    <definedName name="ANUALIZACIÓN" localSheetId="91">#REF!</definedName>
    <definedName name="ANUALIZACIÓN" localSheetId="92">#REF!</definedName>
    <definedName name="ANUALIZACIÓN" localSheetId="93">#REF!</definedName>
    <definedName name="ANUALIZACIÓN" localSheetId="94">#REF!</definedName>
    <definedName name="ANUALIZACIÓN" localSheetId="95">#REF!</definedName>
    <definedName name="ANUALIZACIÓN" localSheetId="96">#REF!</definedName>
    <definedName name="ANUALIZACIÓN" localSheetId="97">#REF!</definedName>
    <definedName name="ANUALIZACIÓN" localSheetId="98">#REF!</definedName>
    <definedName name="ANUALIZACIÓN" localSheetId="99">#REF!</definedName>
    <definedName name="ANUALIZACIÓN" localSheetId="100">#REF!</definedName>
    <definedName name="ANUALIZACIÓN" localSheetId="101">#REF!</definedName>
    <definedName name="ANUALIZACIÓN" localSheetId="4">#REF!</definedName>
    <definedName name="ANUALIZACIÓN" localSheetId="5">#REF!</definedName>
    <definedName name="ANUALIZACIÓN" localSheetId="6">#REF!</definedName>
    <definedName name="ANUALIZACIÓN" localSheetId="7">#REF!</definedName>
    <definedName name="ANUALIZACIÓN" localSheetId="8">#REF!</definedName>
    <definedName name="ANUALIZACIÓN" localSheetId="9">#REF!</definedName>
    <definedName name="ANUALIZACIÓN" localSheetId="10">#REF!</definedName>
    <definedName name="ANUALIZACIÓN" localSheetId="11">#REF!</definedName>
    <definedName name="ANUALIZACIÓN" localSheetId="12">#REF!</definedName>
    <definedName name="ANUALIZACIÓN" localSheetId="13">#REF!</definedName>
    <definedName name="ANUALIZACIÓN" localSheetId="2">#REF!</definedName>
    <definedName name="ANUALIZACIÓN" localSheetId="0">#REF!</definedName>
    <definedName name="ANUALIZACIÓN" localSheetId="25">#REF!</definedName>
    <definedName name="ANUALIZACIÓN" localSheetId="26">#REF!</definedName>
    <definedName name="ANUALIZACIÓN" localSheetId="32">#REF!</definedName>
    <definedName name="ANUALIZACIÓN">#REF!</definedName>
    <definedName name="ANUALIZACION1">#REF!</definedName>
    <definedName name="ANUALIZACIÓN1">#REF!</definedName>
    <definedName name="Ciudadesycomunidadessostenibles">#REF!</definedName>
    <definedName name="CulturaRecreaciónyDeporte">#REF!</definedName>
    <definedName name="DesarrolloEconómicoIndustriayTurismo">#REF!</definedName>
    <definedName name="Educación">#REF!</definedName>
    <definedName name="Educacióndecalidad">#REF!</definedName>
    <definedName name="Energíaasequibleynocontaminante">#REF!</definedName>
    <definedName name="ENFOQUE">#REF!</definedName>
    <definedName name="Findelapobreza">#REF!</definedName>
    <definedName name="GestiónJurídica">#REF!</definedName>
    <definedName name="GestiónPública">#REF!</definedName>
    <definedName name="Gobierno">#REF!</definedName>
    <definedName name="Hábitat">#REF!</definedName>
    <definedName name="Hacienda">#REF!</definedName>
    <definedName name="Hambrecero">#REF!</definedName>
    <definedName name="Igualdaddegénero">#REF!</definedName>
    <definedName name="Industriainnovacióneinfraestructura">#REF!</definedName>
    <definedName name="IntegraciónSocial">#REF!</definedName>
    <definedName name="Movilidad">#REF!</definedName>
    <definedName name="Mujeres">#REF!</definedName>
    <definedName name="Pazjusticiaeinstitucionessólidas">#REF!</definedName>
    <definedName name="Planeación">#REF!</definedName>
    <definedName name="Producciónyconsumoresponsables">#REF!</definedName>
    <definedName name="Reduccióndelasdesigualdades">#REF!</definedName>
    <definedName name="Salud">#REF!</definedName>
    <definedName name="Saludybienestar">#REF!</definedName>
    <definedName name="Sector" localSheetId="27">#REF!</definedName>
    <definedName name="Sector" localSheetId="29">#REF!</definedName>
    <definedName name="Sector" localSheetId="30">#REF!</definedName>
    <definedName name="Sector" localSheetId="31">#REF!</definedName>
    <definedName name="Sector" localSheetId="33">#REF!</definedName>
    <definedName name="Sector" localSheetId="34">#REF!</definedName>
    <definedName name="Sector" localSheetId="47">#REF!</definedName>
    <definedName name="Sector" localSheetId="48">#REF!</definedName>
    <definedName name="Sector" localSheetId="49">#REF!</definedName>
    <definedName name="Sector" localSheetId="53">#REF!</definedName>
    <definedName name="Sector" localSheetId="60">#REF!</definedName>
    <definedName name="Sector" localSheetId="63">#REF!</definedName>
    <definedName name="Sector" localSheetId="64">#REF!</definedName>
    <definedName name="Sector" localSheetId="65">#REF!</definedName>
    <definedName name="Sector" localSheetId="72">#REF!</definedName>
    <definedName name="Sector" localSheetId="75">#REF!</definedName>
    <definedName name="Sector" localSheetId="76">#REF!</definedName>
    <definedName name="Sector" localSheetId="77">#REF!</definedName>
    <definedName name="Sector" localSheetId="80">#REF!</definedName>
    <definedName name="Sector" localSheetId="84">#REF!</definedName>
    <definedName name="Sector" localSheetId="88">#REF!</definedName>
    <definedName name="Sector" localSheetId="92">#REF!</definedName>
    <definedName name="Sector" localSheetId="95">#REF!</definedName>
    <definedName name="Sector" localSheetId="96">#REF!</definedName>
    <definedName name="Sector" localSheetId="97">#REF!</definedName>
    <definedName name="Sector" localSheetId="25">#REF!</definedName>
    <definedName name="Sector" localSheetId="26">#REF!</definedName>
    <definedName name="Sector">#REF!</definedName>
    <definedName name="SeguridadConvivenciayJusticia">#REF!</definedName>
    <definedName name="sFS" localSheetId="47">#REF!</definedName>
    <definedName name="sFS" localSheetId="48">#REF!</definedName>
    <definedName name="sFS" localSheetId="49">#REF!</definedName>
    <definedName name="sFS" localSheetId="53">#REF!</definedName>
    <definedName name="sFS" localSheetId="63">#REF!</definedName>
    <definedName name="sFS" localSheetId="88">#REF!</definedName>
    <definedName name="sFS" localSheetId="95">#REF!</definedName>
    <definedName name="sFS" localSheetId="96">#REF!</definedName>
    <definedName name="sFS" localSheetId="97">#REF!</definedName>
    <definedName name="sFS">#REF!</definedName>
    <definedName name="Trabajodecenteycrecimientoeconómico">#REF!</definedName>
    <definedName name="Vidadeecosistemasterrestres">#REF!</definedName>
    <definedName name="Vidasubmarin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9" i="152" l="1"/>
  <c r="B89" i="152" s="1"/>
  <c r="D82" i="152"/>
  <c r="D78" i="152"/>
  <c r="D75" i="152"/>
  <c r="D74" i="152"/>
  <c r="D69" i="152"/>
  <c r="D68" i="152"/>
  <c r="D66" i="152"/>
  <c r="D55" i="152"/>
  <c r="B55" i="152" s="1"/>
  <c r="D13" i="152"/>
  <c r="B13" i="152" s="1"/>
  <c r="DD68" i="152"/>
  <c r="BC68" i="152"/>
  <c r="DD66" i="152"/>
  <c r="B66" i="152" l="1"/>
  <c r="B78" i="152"/>
  <c r="DD91" i="152"/>
  <c r="DD82" i="152"/>
  <c r="BC19" i="152"/>
  <c r="BH94" i="152"/>
  <c r="BL94" i="152" s="1"/>
  <c r="BP94" i="152" s="1"/>
  <c r="BT94" i="152" s="1"/>
  <c r="BX94" i="152" s="1"/>
  <c r="CB94" i="152" s="1"/>
  <c r="CF94" i="152" s="1"/>
  <c r="CJ94" i="152" s="1"/>
  <c r="CN94" i="152" s="1"/>
  <c r="CR94" i="152" s="1"/>
  <c r="BE94" i="152"/>
  <c r="BD94" i="152"/>
  <c r="BI56" i="152"/>
  <c r="BH56" i="152"/>
  <c r="BL56" i="152" s="1"/>
  <c r="BP56" i="152" s="1"/>
  <c r="BT56" i="152" s="1"/>
  <c r="BX56" i="152" s="1"/>
  <c r="CB56" i="152" s="1"/>
  <c r="BI55" i="152"/>
  <c r="BH55" i="152"/>
  <c r="BL55" i="152" s="1"/>
  <c r="BP55" i="152" s="1"/>
  <c r="BT55" i="152" s="1"/>
  <c r="BX55" i="152" s="1"/>
  <c r="CB55" i="152" s="1"/>
  <c r="BH95" i="152"/>
  <c r="BL95" i="152" s="1"/>
  <c r="BP95" i="152" s="1"/>
  <c r="BT95" i="152" s="1"/>
  <c r="BX95" i="152" s="1"/>
  <c r="CB95" i="152" s="1"/>
  <c r="CF95" i="152" s="1"/>
  <c r="CJ95" i="152" s="1"/>
  <c r="CN95" i="152" s="1"/>
  <c r="CR95" i="152" s="1"/>
  <c r="BC94" i="152"/>
  <c r="DD93" i="152"/>
  <c r="DD92" i="152"/>
  <c r="BI91" i="152"/>
  <c r="BM90" i="152"/>
  <c r="BI89" i="152"/>
  <c r="DD89" i="152" s="1"/>
  <c r="DD88" i="152"/>
  <c r="CJ88" i="152"/>
  <c r="CF88" i="152"/>
  <c r="CB88" i="152"/>
  <c r="BX88" i="152"/>
  <c r="BT88" i="152"/>
  <c r="BP88" i="152"/>
  <c r="BL88" i="152"/>
  <c r="BH88" i="152"/>
  <c r="BD88" i="152"/>
  <c r="DD80" i="152"/>
  <c r="BC80" i="152"/>
  <c r="DD86" i="152"/>
  <c r="DD85" i="152"/>
  <c r="BC85" i="152"/>
  <c r="BH84" i="152"/>
  <c r="BL84" i="152" s="1"/>
  <c r="BD84" i="152"/>
  <c r="BE84" i="152" s="1"/>
  <c r="BA84" i="152"/>
  <c r="AZ84" i="152"/>
  <c r="AY84" i="152"/>
  <c r="AX84" i="152"/>
  <c r="AW84" i="152"/>
  <c r="AV84" i="152"/>
  <c r="AU84" i="152"/>
  <c r="AT84" i="152"/>
  <c r="AS84" i="152"/>
  <c r="AR84" i="152"/>
  <c r="AQ84" i="152"/>
  <c r="AP84" i="152"/>
  <c r="DD83" i="152"/>
  <c r="BC83" i="152"/>
  <c r="BH79" i="152"/>
  <c r="BL79" i="152" s="1"/>
  <c r="BP79" i="152" s="1"/>
  <c r="BT79" i="152" s="1"/>
  <c r="BX79" i="152" s="1"/>
  <c r="CB79" i="152" s="1"/>
  <c r="CF79" i="152" s="1"/>
  <c r="CJ79" i="152" s="1"/>
  <c r="CN79" i="152" s="1"/>
  <c r="CR79" i="152" s="1"/>
  <c r="CV79" i="152" s="1"/>
  <c r="BM54" i="152"/>
  <c r="BL54" i="152"/>
  <c r="BI54" i="152"/>
  <c r="BH54" i="152"/>
  <c r="DD77" i="152"/>
  <c r="BH77" i="152"/>
  <c r="BL77" i="152" s="1"/>
  <c r="BP77" i="152" s="1"/>
  <c r="BT77" i="152" s="1"/>
  <c r="BX77" i="152" s="1"/>
  <c r="CB77" i="152" s="1"/>
  <c r="CF77" i="152" s="1"/>
  <c r="CJ77" i="152" s="1"/>
  <c r="CN77" i="152" s="1"/>
  <c r="CR77" i="152" s="1"/>
  <c r="BE77" i="152"/>
  <c r="BD77" i="152"/>
  <c r="DD53" i="152"/>
  <c r="BC53" i="152"/>
  <c r="BC65" i="152"/>
  <c r="CZ73" i="152"/>
  <c r="CV73" i="152"/>
  <c r="CR73" i="152"/>
  <c r="CN73" i="152"/>
  <c r="CJ73" i="152"/>
  <c r="CF73" i="152"/>
  <c r="CB73" i="152"/>
  <c r="BX73" i="152"/>
  <c r="BT73" i="152"/>
  <c r="BP73" i="152"/>
  <c r="BL73" i="152"/>
  <c r="BH73" i="152"/>
  <c r="CZ72" i="152"/>
  <c r="CV72" i="152"/>
  <c r="CR72" i="152"/>
  <c r="CN72" i="152"/>
  <c r="CJ72" i="152"/>
  <c r="CF72" i="152"/>
  <c r="CB72" i="152"/>
  <c r="BX72" i="152"/>
  <c r="BT72" i="152"/>
  <c r="BP72" i="152"/>
  <c r="BL72" i="152"/>
  <c r="BH72" i="152"/>
  <c r="CR71" i="152"/>
  <c r="CV71" i="152" s="1"/>
  <c r="CF71" i="152"/>
  <c r="CJ71" i="152" s="1"/>
  <c r="BP71" i="152"/>
  <c r="DD70" i="152"/>
  <c r="BC70" i="152"/>
  <c r="DD69" i="152"/>
  <c r="DD78" i="152"/>
  <c r="BH76" i="152"/>
  <c r="BI76" i="152" s="1"/>
  <c r="BE76" i="152"/>
  <c r="BC76" i="152"/>
  <c r="BC61" i="152"/>
  <c r="DD59" i="152"/>
  <c r="BA59" i="152"/>
  <c r="AY59" i="152"/>
  <c r="AX59" i="152"/>
  <c r="AV59" i="152"/>
  <c r="AU59" i="152"/>
  <c r="AS59" i="152"/>
  <c r="AR59" i="152"/>
  <c r="AP59" i="152"/>
  <c r="DD58" i="152"/>
  <c r="DD57" i="152"/>
  <c r="BC57" i="152"/>
  <c r="BC56" i="152"/>
  <c r="BC55" i="152"/>
  <c r="BM51" i="152"/>
  <c r="BQ51" i="152" s="1"/>
  <c r="BU51" i="152" s="1"/>
  <c r="BY51" i="152" s="1"/>
  <c r="CC51" i="152" s="1"/>
  <c r="CG51" i="152" s="1"/>
  <c r="CK51" i="152" s="1"/>
  <c r="CO51" i="152" s="1"/>
  <c r="CS51" i="152" s="1"/>
  <c r="CW51" i="152" s="1"/>
  <c r="DA51" i="152" s="1"/>
  <c r="BL51" i="152"/>
  <c r="BP51" i="152" s="1"/>
  <c r="BT51" i="152" s="1"/>
  <c r="BX51" i="152" s="1"/>
  <c r="CB51" i="152" s="1"/>
  <c r="CF51" i="152" s="1"/>
  <c r="CJ51" i="152" s="1"/>
  <c r="CN51" i="152" s="1"/>
  <c r="CR51" i="152" s="1"/>
  <c r="CV51" i="152" s="1"/>
  <c r="CZ51" i="152" s="1"/>
  <c r="BC50" i="152"/>
  <c r="DD49" i="152"/>
  <c r="BL49" i="152"/>
  <c r="BH49" i="152"/>
  <c r="BD49" i="152"/>
  <c r="CR47" i="152"/>
  <c r="CN47" i="152"/>
  <c r="CJ47" i="152"/>
  <c r="CF47" i="152"/>
  <c r="CB47" i="152"/>
  <c r="BX47" i="152"/>
  <c r="BT47" i="152"/>
  <c r="BP47" i="152"/>
  <c r="BL47" i="152"/>
  <c r="BH47" i="152"/>
  <c r="BI46" i="152"/>
  <c r="BH46" i="152"/>
  <c r="BL46" i="152" s="1"/>
  <c r="BP46" i="152" s="1"/>
  <c r="BC46" i="152"/>
  <c r="BE45" i="152"/>
  <c r="BD45" i="152"/>
  <c r="BH45" i="152" s="1"/>
  <c r="BL45" i="152" s="1"/>
  <c r="BP45" i="152" s="1"/>
  <c r="BT45" i="152" s="1"/>
  <c r="BX45" i="152" s="1"/>
  <c r="CB45" i="152" s="1"/>
  <c r="CF45" i="152" s="1"/>
  <c r="CJ45" i="152" s="1"/>
  <c r="CN45" i="152" s="1"/>
  <c r="CR45" i="152" s="1"/>
  <c r="CV45" i="152" s="1"/>
  <c r="CZ45" i="152" s="1"/>
  <c r="DD44" i="152"/>
  <c r="BI82" i="152"/>
  <c r="BM43" i="152"/>
  <c r="DD43" i="152"/>
  <c r="BM42" i="152"/>
  <c r="BI42" i="152"/>
  <c r="BM41" i="152"/>
  <c r="BI41" i="152"/>
  <c r="DD41" i="152" s="1"/>
  <c r="DD40" i="152"/>
  <c r="DD39" i="152"/>
  <c r="BC39" i="152"/>
  <c r="DD38" i="152"/>
  <c r="DD37" i="152"/>
  <c r="BI75" i="152"/>
  <c r="BM75" i="152" s="1"/>
  <c r="BH75" i="152"/>
  <c r="BL75" i="152" s="1"/>
  <c r="BP75" i="152" s="1"/>
  <c r="BT75" i="152" s="1"/>
  <c r="BX75" i="152" s="1"/>
  <c r="CB75" i="152" s="1"/>
  <c r="CF75" i="152" s="1"/>
  <c r="CJ75" i="152" s="1"/>
  <c r="CN75" i="152" s="1"/>
  <c r="CR75" i="152" s="1"/>
  <c r="CV75" i="152" s="1"/>
  <c r="AQ75" i="152"/>
  <c r="AR75" i="152" s="1"/>
  <c r="BL36" i="152"/>
  <c r="BM36" i="152" s="1"/>
  <c r="BI36" i="152"/>
  <c r="BD36" i="152"/>
  <c r="BE36" i="152" s="1"/>
  <c r="AP36" i="152"/>
  <c r="BC36" i="152" s="1"/>
  <c r="CV35" i="152"/>
  <c r="CR35" i="152"/>
  <c r="CN35" i="152"/>
  <c r="CJ35" i="152"/>
  <c r="CF35" i="152"/>
  <c r="CB35" i="152"/>
  <c r="BX35" i="152"/>
  <c r="BT35" i="152"/>
  <c r="BP35" i="152"/>
  <c r="BM35" i="152"/>
  <c r="BL35" i="152"/>
  <c r="BI35" i="152"/>
  <c r="BH35" i="152"/>
  <c r="BE35" i="152"/>
  <c r="BD35" i="152"/>
  <c r="BC35" i="152"/>
  <c r="DD34" i="152"/>
  <c r="BC34" i="152"/>
  <c r="DD33" i="152"/>
  <c r="BC33" i="152"/>
  <c r="DD32" i="152"/>
  <c r="BC32" i="152"/>
  <c r="DD31" i="152"/>
  <c r="DD30" i="152"/>
  <c r="AQ30" i="152"/>
  <c r="DD29" i="152"/>
  <c r="AQ29" i="152"/>
  <c r="AR29" i="152" s="1"/>
  <c r="BL28" i="152"/>
  <c r="BH28" i="152"/>
  <c r="BD28" i="152"/>
  <c r="BC28" i="152"/>
  <c r="BH27" i="152"/>
  <c r="BD27" i="152"/>
  <c r="BC27" i="152"/>
  <c r="BL26" i="152"/>
  <c r="BH26" i="152"/>
  <c r="BD26" i="152"/>
  <c r="BC26" i="152"/>
  <c r="DD74" i="152"/>
  <c r="BC74" i="152"/>
  <c r="DD25" i="152"/>
  <c r="BC25" i="152"/>
  <c r="DD24" i="152"/>
  <c r="BC24" i="152"/>
  <c r="DD23" i="152"/>
  <c r="BC23" i="152"/>
  <c r="DD22" i="152"/>
  <c r="BC22" i="152"/>
  <c r="DD20" i="152"/>
  <c r="BC20" i="152"/>
  <c r="DD19" i="152"/>
  <c r="DD17" i="152"/>
  <c r="BL17" i="152"/>
  <c r="BH17" i="152"/>
  <c r="BD17" i="152"/>
  <c r="BM16" i="152"/>
  <c r="BL16" i="152"/>
  <c r="BI16" i="152"/>
  <c r="BH16" i="152"/>
  <c r="BE16" i="152"/>
  <c r="BD16" i="152"/>
  <c r="BL15" i="152"/>
  <c r="BH15" i="152"/>
  <c r="BD15" i="152"/>
  <c r="CR14" i="152"/>
  <c r="CN14" i="152"/>
  <c r="CJ14" i="152"/>
  <c r="CF14" i="152"/>
  <c r="CB14" i="152"/>
  <c r="BX14" i="152"/>
  <c r="BT14" i="152"/>
  <c r="BP14" i="152"/>
  <c r="BL14" i="152"/>
  <c r="BH14" i="152"/>
  <c r="BE14" i="152"/>
  <c r="BD14" i="152"/>
  <c r="AQ14" i="152"/>
  <c r="AR14" i="152" s="1"/>
  <c r="AS14" i="152" s="1"/>
  <c r="AT14" i="152" s="1"/>
  <c r="AU14" i="152" s="1"/>
  <c r="AV14" i="152" s="1"/>
  <c r="AW14" i="152" s="1"/>
  <c r="AX14" i="152" s="1"/>
  <c r="AY14" i="152" s="1"/>
  <c r="AZ14" i="152" s="1"/>
  <c r="BH13" i="152"/>
  <c r="BL13" i="152" s="1"/>
  <c r="BP13" i="152" s="1"/>
  <c r="BT13" i="152" s="1"/>
  <c r="BX13" i="152" s="1"/>
  <c r="CB13" i="152" s="1"/>
  <c r="CF13" i="152" s="1"/>
  <c r="CJ13" i="152" s="1"/>
  <c r="CN13" i="152" s="1"/>
  <c r="CR13" i="152" s="1"/>
  <c r="BE13" i="152"/>
  <c r="BD13" i="152"/>
  <c r="BC13" i="152"/>
  <c r="DD94" i="152" l="1"/>
  <c r="DD16" i="152"/>
  <c r="DD26" i="152"/>
  <c r="DD27" i="152"/>
  <c r="BP36" i="152"/>
  <c r="BT36" i="152" s="1"/>
  <c r="BX36" i="152" s="1"/>
  <c r="CB36" i="152" s="1"/>
  <c r="CF36" i="152" s="1"/>
  <c r="CJ36" i="152" s="1"/>
  <c r="CN36" i="152" s="1"/>
  <c r="CR36" i="152" s="1"/>
  <c r="CV36" i="152" s="1"/>
  <c r="DD73" i="152"/>
  <c r="DD28" i="152"/>
  <c r="DD14" i="152"/>
  <c r="DD35" i="152"/>
  <c r="DD47" i="152"/>
  <c r="DD72" i="152"/>
  <c r="BC84" i="152"/>
  <c r="DD79" i="152"/>
  <c r="DD55" i="152"/>
  <c r="DD56" i="152"/>
  <c r="BL76" i="152"/>
  <c r="BP76" i="152" s="1"/>
  <c r="BT76" i="152" s="1"/>
  <c r="DD90" i="152"/>
  <c r="DD42" i="152"/>
  <c r="DD95" i="152"/>
  <c r="BQ46" i="152"/>
  <c r="BT46" i="152"/>
  <c r="DD13" i="152"/>
  <c r="AS75" i="152"/>
  <c r="AT75" i="152" s="1"/>
  <c r="AU75" i="152" s="1"/>
  <c r="AV75" i="152" s="1"/>
  <c r="AW75" i="152" s="1"/>
  <c r="AX75" i="152" s="1"/>
  <c r="AY75" i="152" s="1"/>
  <c r="AZ75" i="152" s="1"/>
  <c r="BA75" i="152" s="1"/>
  <c r="DD75" i="152"/>
  <c r="BM84" i="152"/>
  <c r="BP84" i="152"/>
  <c r="BT84" i="152" s="1"/>
  <c r="BX84" i="152" s="1"/>
  <c r="CB84" i="152" s="1"/>
  <c r="CF84" i="152" s="1"/>
  <c r="CJ84" i="152" s="1"/>
  <c r="CN84" i="152" s="1"/>
  <c r="CR84" i="152" s="1"/>
  <c r="CV84" i="152" s="1"/>
  <c r="AR30" i="152"/>
  <c r="BC30" i="152" s="1"/>
  <c r="BM46" i="152"/>
  <c r="BC29" i="152"/>
  <c r="BT71" i="152"/>
  <c r="BX71" i="152" s="1"/>
  <c r="BP54" i="152"/>
  <c r="BT54" i="152" s="1"/>
  <c r="BX54" i="152" s="1"/>
  <c r="CB54" i="152" s="1"/>
  <c r="CF54" i="152" s="1"/>
  <c r="CJ54" i="152" s="1"/>
  <c r="CN54" i="152" s="1"/>
  <c r="CR54" i="152" s="1"/>
  <c r="CV54" i="152" s="1"/>
  <c r="BI84" i="152"/>
  <c r="DD51" i="152"/>
  <c r="DD45" i="152"/>
  <c r="BM76" i="152" l="1"/>
  <c r="BQ76" i="152"/>
  <c r="DD71" i="152"/>
  <c r="DD84" i="152"/>
  <c r="DD36" i="152"/>
  <c r="BX76" i="152"/>
  <c r="BU76" i="152"/>
  <c r="BC75" i="152"/>
  <c r="DD54" i="152"/>
  <c r="BX46" i="152"/>
  <c r="BU46" i="152"/>
  <c r="CB76" i="152" l="1"/>
  <c r="BY76" i="152"/>
  <c r="CB46" i="152"/>
  <c r="BY46" i="152"/>
  <c r="CC46" i="152" l="1"/>
  <c r="CF46" i="152"/>
  <c r="CF76" i="152"/>
  <c r="CC76" i="152"/>
  <c r="CJ46" i="152" l="1"/>
  <c r="CG46" i="152"/>
  <c r="CJ76" i="152"/>
  <c r="CG76" i="152"/>
  <c r="CN76" i="152" l="1"/>
  <c r="CK76" i="152"/>
  <c r="CK46" i="152"/>
  <c r="DD46" i="152"/>
  <c r="CR76" i="152" l="1"/>
  <c r="CO76" i="152"/>
  <c r="CV76" i="152" l="1"/>
  <c r="CS76" i="152"/>
  <c r="DD76" i="152" l="1"/>
  <c r="CW76" i="152"/>
  <c r="F37" i="134" l="1"/>
  <c r="H37" i="134" s="1"/>
  <c r="J37" i="134" s="1"/>
  <c r="L37" i="134" s="1"/>
  <c r="D39" i="134" s="1"/>
  <c r="F39" i="134" s="1"/>
  <c r="H39" i="134" s="1"/>
  <c r="J39" i="134" s="1"/>
  <c r="L39" i="134" s="1"/>
  <c r="G37" i="132"/>
  <c r="F43" i="128" l="1"/>
  <c r="F46" i="105" l="1"/>
  <c r="F44" i="104"/>
  <c r="F43" i="88" l="1"/>
  <c r="F43" i="65" l="1"/>
  <c r="O11" i="24" l="1"/>
  <c r="F43" i="19"/>
  <c r="Y11" i="140"/>
  <c r="Y11" i="14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<sst xmlns="http://schemas.openxmlformats.org/spreadsheetml/2006/main" count="14234" uniqueCount="2194">
  <si>
    <t>Instrucciones para el diligenciamiento del Plan de Acción</t>
  </si>
  <si>
    <r>
      <rPr>
        <sz val="14"/>
        <rFont val="Arial Narrow"/>
        <family val="2"/>
      </rPr>
      <t xml:space="preserve">En el diligenciamiento del formato </t>
    </r>
    <r>
      <rPr>
        <b/>
        <sz val="14"/>
        <rFont val="Arial Narrow"/>
        <family val="2"/>
      </rPr>
      <t>NO</t>
    </r>
    <r>
      <rPr>
        <sz val="14"/>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</si>
  <si>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</si>
  <si>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</si>
  <si>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</si>
  <si>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rFont val="Arial Narrow"/>
        <family val="2"/>
      </rPr>
      <t xml:space="preserve">a. Nombre de la política pública: </t>
    </r>
    <r>
      <rPr>
        <sz val="12"/>
        <rFont val="Arial Narrow"/>
        <family val="2"/>
      </rPr>
      <t xml:space="preserve">
- Escribir el nombre de la política pública.</t>
    </r>
  </si>
  <si>
    <r>
      <t xml:space="preserve">b. Documento CONPES Distrital #:
</t>
    </r>
    <r>
      <rPr>
        <sz val="12"/>
        <rFont val="Arial Narrow"/>
        <family val="2"/>
      </rPr>
      <t>Aplica para documentos de política aprobados por el CONPES D.C.</t>
    </r>
    <r>
      <rPr>
        <b/>
        <sz val="12"/>
        <rFont val="Arial Narrow"/>
        <family val="2"/>
      </rPr>
      <t xml:space="preserve">
</t>
    </r>
    <r>
      <rPr>
        <sz val="12"/>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</si>
  <si>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rFont val="Arial Narrow"/>
        <family val="2"/>
      </rPr>
      <t xml:space="preserve">c. Fecha de aprobación: 
</t>
    </r>
    <r>
      <rPr>
        <sz val="12"/>
        <rFont val="Arial Narrow"/>
        <family val="2"/>
      </rPr>
      <t>Si es política pública vigente coloque la fecha de aprobación del acto administrativo.</t>
    </r>
    <r>
      <rPr>
        <b/>
        <sz val="12"/>
        <rFont val="Arial Narrow"/>
        <family val="2"/>
      </rPr>
      <t xml:space="preserve">
</t>
    </r>
    <r>
      <rPr>
        <sz val="12"/>
        <rFont val="Arial Narrow"/>
        <family val="2"/>
      </rPr>
      <t>En caso que sean documentos de política aprobados por el CONPES D.C., la Secretaría Técnica suscribe la fecha de aprobación una vez se numere el documento y publique.
Corresponde a la fecha de sesión CONPES D.C</t>
    </r>
  </si>
  <si>
    <r>
      <rPr>
        <b/>
        <sz val="12"/>
        <rFont val="Arial Narrow"/>
        <family val="2"/>
      </rPr>
      <t>d. Fecha de actualización:</t>
    </r>
    <r>
      <rPr>
        <sz val="12"/>
        <rFont val="Arial Narrow"/>
        <family val="2"/>
      </rPr>
      <t xml:space="preserve">
Esta información será diligenciada por la Secretaría Técnica del CONPES D.C.
Corresponde a la fecha en la que se modifique datos del Plan de Acción. </t>
    </r>
  </si>
  <si>
    <r>
      <t xml:space="preserve">e. Fecha de corte seguimiento:
</t>
    </r>
    <r>
      <rPr>
        <sz val="12"/>
        <rFont val="Arial Narrow"/>
        <family val="2"/>
      </rPr>
      <t>Esta información será diligenciada por la Secretaría Técnica del CONPES D.C.
Corresponde a la fecha de corte en la que se haga seguimiento a los planes de acción, establecida cada 6 meses.</t>
    </r>
  </si>
  <si>
    <r>
      <t xml:space="preserve">f. Sector y entidad líder: </t>
    </r>
    <r>
      <rPr>
        <sz val="12"/>
        <rFont val="Arial Narrow"/>
        <family val="2"/>
      </rPr>
      <t>Lista desplegable</t>
    </r>
    <r>
      <rPr>
        <b/>
        <sz val="12"/>
        <rFont val="Arial Narrow"/>
        <family val="2"/>
      </rPr>
      <t xml:space="preserve">
</t>
    </r>
    <r>
      <rPr>
        <sz val="12"/>
        <rFont val="Arial Narrow"/>
        <family val="2"/>
      </rPr>
      <t>Relacionar el sector y la entidad cabeza de sector que lidera la política pública.</t>
    </r>
  </si>
  <si>
    <r>
      <t>g. Sectores y entidades corresponsables:</t>
    </r>
    <r>
      <rPr>
        <sz val="12"/>
        <rFont val="Arial Narrow"/>
        <family val="2"/>
      </rPr>
      <t xml:space="preserve"> Lista desplegable</t>
    </r>
    <r>
      <rPr>
        <b/>
        <sz val="12"/>
        <rFont val="Arial Narrow"/>
        <family val="2"/>
      </rPr>
      <t xml:space="preserve">
</t>
    </r>
    <r>
      <rPr>
        <sz val="12"/>
        <rFont val="Arial Narrow"/>
        <family val="2"/>
      </rPr>
      <t>Se deben relacionar las entidades que son corresponsables en la formulación e implementación de la política pública.</t>
    </r>
  </si>
  <si>
    <t>Objetivos</t>
  </si>
  <si>
    <r>
      <rPr>
        <b/>
        <sz val="12"/>
        <rFont val="Arial Narrow"/>
        <family val="2"/>
      </rPr>
      <t>a. Objetivo General:</t>
    </r>
    <r>
      <rPr>
        <sz val="12"/>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</si>
  <si>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rFont val="Arial Narrow"/>
        <family val="2"/>
      </rPr>
      <t xml:space="preserve">b. Objetivos Específicos: 
</t>
    </r>
    <r>
      <rPr>
        <sz val="12"/>
        <rFont val="Arial Narrow"/>
        <family val="2"/>
      </rPr>
      <t>Corresponden a las acciones que se deben cumplir para alcanzar el objetivo general.
Están definidos en la política.
Inserte cuantas filas sean necesarias.</t>
    </r>
  </si>
  <si>
    <r>
      <rPr>
        <b/>
        <sz val="12"/>
        <rFont val="Arial Narrow"/>
        <family val="2"/>
      </rPr>
      <t xml:space="preserve">c. Importancia relativa del objetivo especifico: </t>
    </r>
    <r>
      <rPr>
        <sz val="12"/>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</si>
  <si>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</si>
  <si>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t xml:space="preserve">a. Resultado o producto esperado: </t>
    </r>
    <r>
      <rPr>
        <sz val="12"/>
        <rFont val="Arial Narrow"/>
        <family val="2"/>
      </rPr>
      <t xml:space="preserve">Se entiende el </t>
    </r>
    <r>
      <rPr>
        <b/>
        <sz val="12"/>
        <rFont val="Arial Narrow"/>
        <family val="2"/>
      </rPr>
      <t xml:space="preserve">resultado esperado </t>
    </r>
    <r>
      <rPr>
        <sz val="12"/>
        <rFont val="Arial Narrow"/>
        <family val="2"/>
      </rPr>
      <t xml:space="preserve">como el efecto generado por la entrega de bienes y servicios por parte del Estado sobre una población específica.
Se entiende como </t>
    </r>
    <r>
      <rPr>
        <b/>
        <sz val="12"/>
        <rFont val="Arial Narrow"/>
        <family val="2"/>
      </rPr>
      <t xml:space="preserve">producto esperado </t>
    </r>
    <r>
      <rPr>
        <sz val="12"/>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</si>
  <si>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rFont val="Arial Narrow"/>
        <family val="2"/>
      </rPr>
      <t>b. Importancia relativa del indicador de resultado:</t>
    </r>
    <r>
      <rPr>
        <sz val="12"/>
        <rFont val="Arial Narrow"/>
        <family val="2"/>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rFont val="Arial Narrow"/>
        <family val="2"/>
      </rPr>
      <t>Importancia relativa del indicador de producto:</t>
    </r>
    <r>
      <rPr>
        <sz val="12"/>
        <rFont val="Arial Narrow"/>
        <family val="2"/>
      </rPr>
      <t xml:space="preserve"> El valor asignado corresponde a la importancia e incidencia que se considera tiene el producto en el cumplimiento del resultado y del objetivo sucesivamente.</t>
    </r>
  </si>
  <si>
    <r>
      <t xml:space="preserve">c. Nombre del indicador de resultado o de producto: </t>
    </r>
    <r>
      <rPr>
        <sz val="12"/>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</si>
  <si>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rFont val="Arial Narrow"/>
        <family val="2"/>
      </rPr>
      <t xml:space="preserve">d. Fórmula de cálculo del indicador de resultado o de producto: </t>
    </r>
    <r>
      <rPr>
        <sz val="12"/>
        <rFont val="Arial Narrow"/>
        <family val="2"/>
      </rPr>
      <t>Escribir la expresión matemática con la cual se calcula el indicador.</t>
    </r>
  </si>
  <si>
    <r>
      <rPr>
        <b/>
        <sz val="12"/>
        <rFont val="Arial Narrow"/>
        <family val="2"/>
      </rPr>
      <t xml:space="preserve">e.Enfoque: </t>
    </r>
    <r>
      <rPr>
        <sz val="12"/>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</si>
  <si>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rFont val="Arial Narrow"/>
        <family val="2"/>
      </rPr>
      <t>d. Tipo de anualización:</t>
    </r>
    <r>
      <rPr>
        <sz val="12"/>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rFont val="Arial Narrow"/>
        <family val="2"/>
      </rPr>
      <t>suma</t>
    </r>
    <r>
      <rPr>
        <sz val="12"/>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rFont val="Arial Narrow"/>
        <family val="2"/>
      </rPr>
      <t xml:space="preserve"> constante</t>
    </r>
    <r>
      <rPr>
        <sz val="12"/>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rFont val="Arial Narrow"/>
        <family val="2"/>
      </rPr>
      <t>creciente</t>
    </r>
    <r>
      <rPr>
        <sz val="12"/>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rFont val="Arial Narrow"/>
        <family val="2"/>
      </rPr>
      <t>decreciente</t>
    </r>
    <r>
      <rPr>
        <sz val="12"/>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</si>
  <si>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rFont val="Arial Narrow"/>
        <family val="2"/>
      </rPr>
      <t>e. Indicador del PDD:</t>
    </r>
    <r>
      <rPr>
        <sz val="12"/>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</si>
  <si>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rFont val="Arial Narrow"/>
        <family val="2"/>
      </rPr>
      <t>f. Objetivo de Desarrollo Sostenible ODS:</t>
    </r>
    <r>
      <rPr>
        <sz val="12"/>
        <rFont val="Arial Narrow"/>
        <family val="2"/>
      </rPr>
      <t xml:space="preserve"> </t>
    </r>
    <r>
      <rPr>
        <sz val="12"/>
        <color theme="1"/>
        <rFont val="Arial Narrow"/>
        <family val="2"/>
      </rPr>
      <t>Cada producto, debe relacionarse de acuerdo con los objetivos mundiales, a su vez debe ser identificada la meta del ODS.
Esta matríz se encuentra en la caja de herramientas.</t>
    </r>
  </si>
  <si>
    <r>
      <rPr>
        <b/>
        <sz val="12"/>
        <rFont val="Arial Narrow"/>
        <family val="2"/>
      </rPr>
      <t>g. Línea base:</t>
    </r>
    <r>
      <rPr>
        <sz val="12"/>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</si>
  <si>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rFont val="Arial Narrow"/>
        <family val="2"/>
      </rPr>
      <t>h. Tiempos de ejecución:</t>
    </r>
    <r>
      <rPr>
        <sz val="12"/>
        <rFont val="Arial Narrow"/>
        <family val="2"/>
      </rPr>
      <t xml:space="preserve"> ¿En cuánto tiempo se alcanzará la meta? Es decir, el período que tomará lograr el resultado o producto.</t>
    </r>
    <r>
      <rPr>
        <b/>
        <sz val="12"/>
        <rFont val="Arial Narrow"/>
        <family val="2"/>
      </rPr>
      <t xml:space="preserve">
Año inicio y Año Fin: </t>
    </r>
    <r>
      <rPr>
        <sz val="12"/>
        <rFont val="Arial Narrow"/>
        <family val="2"/>
      </rPr>
      <t>Corresponde al año en el que inicia la acción y el año en el que se espera esta finalice.</t>
    </r>
  </si>
  <si>
    <r>
      <rPr>
        <b/>
        <sz val="12"/>
        <rFont val="Arial Narrow"/>
        <family val="2"/>
      </rPr>
      <t>i. Metas - anuales y final:</t>
    </r>
    <r>
      <rPr>
        <sz val="12"/>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</si>
  <si>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</si>
  <si>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rFont val="Arial Narrow"/>
        <family val="2"/>
      </rPr>
      <t xml:space="preserve">a. Costos estimados:
En el caso de no contar con el dato por dificultades en su cálculo no colocar cero (0) dejarlo vacío.
</t>
    </r>
    <r>
      <rPr>
        <sz val="12"/>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</si>
  <si>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t>b. Recursos disponibles:</t>
    </r>
    <r>
      <rPr>
        <sz val="12"/>
        <rFont val="Arial Narrow"/>
        <family val="2"/>
      </rPr>
      <t xml:space="preserve"> Corresponden al valor destinado para el cumplimiento del producto y es el recurso con el que se cuenta para su avance y cumplimiento.</t>
    </r>
  </si>
  <si>
    <r>
      <t>c. Fuente de financiación:</t>
    </r>
    <r>
      <rPr>
        <sz val="12"/>
        <rFont val="Arial Narrow"/>
        <family val="2"/>
      </rPr>
      <t xml:space="preserve"> Esta puede ser por funcionamiento, inversión, crédito, cooperación, donación, sector privado, entre otras. Si se aborda más de una fuente de financiación se separan con un punto y coma (;).</t>
    </r>
  </si>
  <si>
    <t>Responsable de la ejecución</t>
  </si>
  <si>
    <r>
      <rPr>
        <b/>
        <sz val="12"/>
        <rFont val="Arial Narrow"/>
        <family val="2"/>
      </rPr>
      <t>a.</t>
    </r>
    <r>
      <rPr>
        <sz val="12"/>
        <rFont val="Arial Narrow"/>
        <family val="2"/>
      </rPr>
      <t xml:space="preserve"> Corresponde a la información de la persona de contacto en la que se relaciona el sector, la entidad responsable de ejecutar y avanzar en el indicador, así como de alcanzar el producto. </t>
    </r>
    <r>
      <rPr>
        <b/>
        <sz val="12"/>
        <rFont val="Arial Narrow"/>
        <family val="2"/>
      </rPr>
      <t>Esta información debe estar diligenciada completamente.</t>
    </r>
  </si>
  <si>
    <t>Corresponsable de la ejecución</t>
  </si>
  <si>
    <r>
      <rPr>
        <b/>
        <sz val="12"/>
        <rFont val="Arial Narrow"/>
        <family val="2"/>
      </rPr>
      <t>a.</t>
    </r>
    <r>
      <rPr>
        <sz val="12"/>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</si>
  <si>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Instrucciones para el diligenciamiento de la ficha técnica de los indicadores de resultado y producto</t>
  </si>
  <si>
    <t>Se debe diligenciar una ficha técnica por cada indicador de resultado y de producto.</t>
  </si>
  <si>
    <t>Descripción de la variables</t>
  </si>
  <si>
    <r>
      <rPr>
        <b/>
        <sz val="12"/>
        <rFont val="Arial Narrow"/>
        <family val="2"/>
      </rPr>
      <t xml:space="preserve">a. Nombre del indicador: </t>
    </r>
    <r>
      <rPr>
        <sz val="12"/>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</si>
  <si>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</si>
  <si>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rFont val="Arial Narrow"/>
        <family val="2"/>
      </rPr>
      <t xml:space="preserve">c. Relación con el PDD: </t>
    </r>
    <r>
      <rPr>
        <sz val="12"/>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</si>
  <si>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rFont val="Arial Narrow"/>
        <family val="2"/>
      </rPr>
      <t xml:space="preserve">d. Sector y entidad responsable: </t>
    </r>
    <r>
      <rPr>
        <sz val="12"/>
        <rFont val="Arial Narrow"/>
        <family val="2"/>
      </rPr>
      <t>Lista desplegable
- Se refiere a la identificación del sector y entidad responsable del cumplimiento del indicador.</t>
    </r>
  </si>
  <si>
    <r>
      <rPr>
        <b/>
        <sz val="12"/>
        <rFont val="Arial Narrow"/>
        <family val="2"/>
      </rPr>
      <t xml:space="preserve">e. Entidades involucradas en el cumplimiento del indicador:
</t>
    </r>
    <r>
      <rPr>
        <sz val="12"/>
        <rFont val="Arial Narrow"/>
        <family val="2"/>
      </rPr>
      <t>Se debe relacionar las entidades que tienen responsabilidad directa o compartida en el cumplimiento del indicador</t>
    </r>
  </si>
  <si>
    <r>
      <rPr>
        <b/>
        <sz val="12"/>
        <rFont val="Arial Narrow"/>
        <family val="2"/>
      </rPr>
      <t>f. Descripción de indicador:</t>
    </r>
    <r>
      <rPr>
        <sz val="12"/>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</si>
  <si>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</si>
  <si>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rFont val="Arial Narrow"/>
        <family val="2"/>
      </rPr>
      <t xml:space="preserve">h. Meta(s) de resultado a la que el producto aporta mediante su implementación: </t>
    </r>
    <r>
      <rPr>
        <sz val="12"/>
        <rFont val="Arial Narrow"/>
        <family val="2"/>
      </rPr>
      <t>Se identifica la o las meta de resultado a la que el producto aporta mediante su implementación.</t>
    </r>
  </si>
  <si>
    <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</si>
  <si>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t>Medición</t>
  </si>
  <si>
    <r>
      <rPr>
        <b/>
        <sz val="12"/>
        <rFont val="Arial Narrow"/>
        <family val="2"/>
      </rPr>
      <t xml:space="preserve">a. Fórmula de cálculo: </t>
    </r>
    <r>
      <rPr>
        <sz val="12"/>
        <rFont val="Arial Narrow"/>
        <family val="2"/>
      </rPr>
      <t>Escribir la expresión matemática con la cual se calcula el indicador.</t>
    </r>
  </si>
  <si>
    <r>
      <rPr>
        <b/>
        <sz val="12"/>
        <rFont val="Arial Narrow"/>
        <family val="2"/>
      </rPr>
      <t>b. Unidad de medida:</t>
    </r>
    <r>
      <rPr>
        <sz val="12"/>
        <rFont val="Arial Narrow"/>
        <family val="2"/>
      </rPr>
      <t xml:space="preserve"> Escribir el parámetro de referencia para determinar las magnitudes de medición del indicador.</t>
    </r>
  </si>
  <si>
    <r>
      <rPr>
        <b/>
        <sz val="12"/>
        <rFont val="Arial Narrow"/>
        <family val="2"/>
      </rPr>
      <t>c. Periodicidad de medición:</t>
    </r>
    <r>
      <rPr>
        <sz val="12"/>
        <rFont val="Arial Narrow"/>
        <family val="2"/>
      </rPr>
      <t xml:space="preserve"> Explicar la frecuencia con la cual se miden los resultados.</t>
    </r>
  </si>
  <si>
    <r>
      <rPr>
        <b/>
        <sz val="12"/>
        <rFont val="Arial Narrow"/>
        <family val="2"/>
      </rPr>
      <t>d. Línea base:</t>
    </r>
    <r>
      <rPr>
        <sz val="12"/>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</si>
  <si>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rFont val="Arial Narrow"/>
        <family val="2"/>
      </rPr>
      <t xml:space="preserve">e. Año inicio y Año Fin: </t>
    </r>
    <r>
      <rPr>
        <sz val="12"/>
        <rFont val="Arial Narrow"/>
        <family val="2"/>
      </rPr>
      <t>Corresponde al año en el que inicia la acción y el año en el que se espera esta finalice.</t>
    </r>
  </si>
  <si>
    <r>
      <rPr>
        <b/>
        <sz val="12"/>
        <rFont val="Arial Narrow"/>
        <family val="2"/>
      </rPr>
      <t>f. Metas:</t>
    </r>
    <r>
      <rPr>
        <sz val="12"/>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</si>
  <si>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rFont val="Arial Narrow"/>
        <family val="2"/>
      </rPr>
      <t xml:space="preserve">g. Metodología de la medición: </t>
    </r>
    <r>
      <rPr>
        <sz val="12"/>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</si>
  <si>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rFont val="Arial Narrow"/>
        <family val="2"/>
      </rPr>
      <t xml:space="preserve">h. Territorialización del indicador: </t>
    </r>
    <r>
      <rPr>
        <sz val="12"/>
        <rFont val="Arial Narrow"/>
        <family val="2"/>
      </rPr>
      <t>Identifique y marque con una "X" si el indicador se puede calcular o contar con el dato a nivel local (localidad), por UPZ, u otra medición a nivel territorial.</t>
    </r>
  </si>
  <si>
    <r>
      <rPr>
        <b/>
        <sz val="12"/>
        <rFont val="Arial Narrow"/>
        <family val="2"/>
      </rPr>
      <t xml:space="preserve">i. Fuentes de medición: </t>
    </r>
    <r>
      <rPr>
        <sz val="12"/>
        <rFont val="Arial Narrow"/>
        <family val="2"/>
      </rPr>
      <t>Escriba las entidades y sistemas de información encargados de la producción o suministro de la información que se utiliza para la construcción del indicador.</t>
    </r>
  </si>
  <si>
    <r>
      <rPr>
        <b/>
        <sz val="12"/>
        <rFont val="Arial Narrow"/>
        <family val="2"/>
      </rPr>
      <t xml:space="preserve">i. Días de rezago: </t>
    </r>
    <r>
      <rPr>
        <sz val="12"/>
        <rFont val="Arial Narrow"/>
        <family val="2"/>
      </rPr>
      <t>Escriba los días que tarda la información para estar disponible después de cumplido el periodo de referencia o el medido.</t>
    </r>
  </si>
  <si>
    <r>
      <rPr>
        <b/>
        <sz val="12"/>
        <rFont val="Arial Narrow"/>
        <family val="2"/>
      </rPr>
      <t>j. Serie disponible:</t>
    </r>
    <r>
      <rPr>
        <sz val="12"/>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</si>
  <si>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</si>
  <si>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</si>
  <si>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</si>
  <si>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</si>
  <si>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</si>
  <si>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</si>
  <si>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FICHA TÉCNICA INDICADOR DE RESULTADO 1</t>
  </si>
  <si>
    <t>Información general</t>
  </si>
  <si>
    <t>Nombre del indicador</t>
  </si>
  <si>
    <t>R1. Índice de personas con discapacidad vinculadas a la Ruta Intersectorial para la Atencion Integral que contiene la oferta distrital de servicios que aportan al desarrollo de capacidades y la inclusión social en el marco de los derechos.</t>
  </si>
  <si>
    <t>Relación entre el indicador de resultado e indicadores de producto</t>
  </si>
  <si>
    <t>El indicador se construye utilizando información de los indicadores de los productos 1.1 al 1.37</t>
  </si>
  <si>
    <t>Indicador del PDD</t>
  </si>
  <si>
    <t>N/A</t>
  </si>
  <si>
    <t>Código Meta
PDD</t>
  </si>
  <si>
    <t>Pilar, Objetivo o Eje del PDD</t>
  </si>
  <si>
    <t>Programa (PDD)</t>
  </si>
  <si>
    <t>Entidades involucradas en el cumplimiento del indicador</t>
  </si>
  <si>
    <t>Sector Social, Sector Salud, Sector Educacion, Sector Recreacion, Cultura y Deporte, Sector Desarrollo Economico, Industria y Turismo, Sector Gestion Publica, Sector Seguridad, Convivencia y Justicia</t>
  </si>
  <si>
    <t>Entidad</t>
  </si>
  <si>
    <t>Secretaria Distrital de Salud, Secretaria de Educacion Distrital, Atenea, Secretaria Distrital de Cultura, Recreacion y deporte; Secretaria General; Secretaria Distrital de Integracion Social, Secretaria Distrital de Seguridad, Convivencia y Justicia; IDIPRON, IPES; IDRD, IDARTES, IDPC; Secretaria Distital de Desarrollo Economico</t>
  </si>
  <si>
    <t>Alta Consejería TIC</t>
  </si>
  <si>
    <t>SED</t>
  </si>
  <si>
    <t>SDIS</t>
  </si>
  <si>
    <t xml:space="preserve">Entidad </t>
  </si>
  <si>
    <t>Descripción del indicador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</si>
  <si>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la Atencion Integral en salud, educacion, el acceso a la oferta del sector cultura, recreacion y deporte, inclusion digital, servicios de proteccion, bienestar y cuidado y de desarrollo de habilidades para el empleo y el emprendimiento. Este índice mide la inclusión de las personas personas con discapacidad que resulten beneficiadas de los productos que le aportan al cumplimiento del resultado.</t>
  </si>
  <si>
    <t>Enfoque</t>
  </si>
  <si>
    <t>Derechos humanos; Poblacional</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</si>
  <si>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</si>
  <si>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</si>
  <si>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</si>
  <si>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</si>
  <si>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</si>
  <si>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</si>
  <si>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</si>
  <si>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</si>
  <si>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</si>
  <si>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</si>
  <si>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</si>
  <si>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</si>
  <si>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</si>
  <si>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</si>
  <si>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</si>
  <si>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</si>
  <si>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</si>
  <si>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</si>
  <si>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Bimestral</t>
  </si>
  <si>
    <t>Semestral</t>
  </si>
  <si>
    <t>Línea Base (LB)</t>
  </si>
  <si>
    <t>LB</t>
  </si>
  <si>
    <t>ND</t>
  </si>
  <si>
    <t>Fecha de LB</t>
  </si>
  <si>
    <t>Fuente LB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</si>
  <si>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</si>
  <si>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</si>
  <si>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</si>
  <si>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</si>
  <si>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</si>
  <si>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</si>
  <si>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</si>
  <si>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</si>
  <si>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</si>
  <si>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</si>
  <si>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</si>
  <si>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</si>
  <si>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</si>
  <si>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</si>
  <si>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</si>
  <si>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</si>
  <si>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</si>
  <si>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</si>
  <si>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</si>
  <si>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</si>
  <si>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</si>
  <si>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</si>
  <si>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No</t>
  </si>
  <si>
    <t>Nivel:</t>
  </si>
  <si>
    <t>Cúal?</t>
  </si>
  <si>
    <t>Metodología de medición</t>
  </si>
  <si>
    <t xml:space="preserve">La metodología de medición se realizará mediante el seguimiento al avance del cumplimiento de los productos que hacen parte o aportan al resultado y estará a cargo de la Secretaria Distrital de Gobierno (para las vigencias comprendidas entre 2020 y 2024), y en adelante, de la entidad que asuma la Secretaria Tecnica Distrital de Discapacidad. La fórmula del indicador es:
IpcdViRIA =((IP1.1*W1)+(IP1.2*W2)+(IP1.3*W3)+(IP1.4*W4)+(IP1.5*W5)+….+(IPi*Wi)) 
Donde:
i= al número de productos
Wi= es la ponderación  de cada uno de los productos
IPi= Porcentaje de cumplimiento de cada producto que le suma  al resultado
</t>
  </si>
  <si>
    <t xml:space="preserve">Fuentes de información </t>
  </si>
  <si>
    <t xml:space="preserve"> Sistema de seguimiento y monitoreo del plan de acción de la política pública de la Secretaría Distrital de Planeación.</t>
  </si>
  <si>
    <t>Días de rezago</t>
  </si>
  <si>
    <t>Serie disponible</t>
  </si>
  <si>
    <t>Nombre funcionario:</t>
  </si>
  <si>
    <t>Miguel Angel Cardozo Tovar</t>
  </si>
  <si>
    <t>Cargo:</t>
  </si>
  <si>
    <t>Jefe Oficina Asesora de Planeacion</t>
  </si>
  <si>
    <t>Entidad:</t>
  </si>
  <si>
    <t>Secretaria Distrital de Gobierno</t>
  </si>
  <si>
    <t>Dependencia:</t>
  </si>
  <si>
    <t xml:space="preserve">Oficina Asesora de Planeacion </t>
  </si>
  <si>
    <t>Correo electrónico:</t>
  </si>
  <si>
    <t>miguel.cardozo@gobiernobogota.gov.co</t>
  </si>
  <si>
    <t>Teléfono:</t>
  </si>
  <si>
    <t>Aprobación Oficina de Planeación de la entidad responsable de reportar el dato</t>
  </si>
  <si>
    <t>Nombre funcionario</t>
  </si>
  <si>
    <t>Cargo</t>
  </si>
  <si>
    <t>El índice de resultado y fórmula de cálculo puede estar sujeto a ajustes. A partir de 2025 reporte del indice de resultado estara a cargo de la entidad que ejerza la Secretaria Tecnica Distrital de Discapacidad.</t>
  </si>
  <si>
    <t>FORMATO DE PLAN DE ACCION POLÍTICAS PÚBLICAS</t>
  </si>
  <si>
    <t>Política Pública de Discapacidad para Bogotá</t>
  </si>
  <si>
    <t>Fecha de aprobación:</t>
  </si>
  <si>
    <t>Fecha de actualización:</t>
  </si>
  <si>
    <t>Fecha de corte de seguimiento:</t>
  </si>
  <si>
    <t xml:space="preserve">Sector líder: </t>
  </si>
  <si>
    <t>Entidad líder:</t>
  </si>
  <si>
    <t>Secretaría Distrital de Gobierno</t>
  </si>
  <si>
    <t>Sector corresponsable 1:</t>
  </si>
  <si>
    <t>Entidad 1:</t>
  </si>
  <si>
    <t>Secretaria Distrital de Integración Social</t>
  </si>
  <si>
    <t>Sector corresponsable 2:</t>
  </si>
  <si>
    <t>Entidad 2:</t>
  </si>
  <si>
    <t>Sector corresponsable 3:</t>
  </si>
  <si>
    <t>Entidad 3:</t>
  </si>
  <si>
    <t>Objetivo General de la Política Pública:  Garantizar el goce efectivo de los derechos y la inclusión social de las personas con discapacidad, sus familias y las personas cuidadoras de personas con discapacidad en el territorio urbano, rural y disperso de Bogotá D.C.</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</si>
  <si>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</si>
  <si>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</si>
  <si>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</si>
  <si>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</si>
  <si>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</si>
  <si>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</si>
  <si>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</si>
  <si>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</si>
  <si>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Costo Total</t>
  </si>
  <si>
    <t>Corresponsables de la ejecución</t>
  </si>
  <si>
    <t>Resultado esperado</t>
  </si>
  <si>
    <t>Importancia relativa  del resultado
(%)</t>
  </si>
  <si>
    <t>Nombre del indicador de resultado</t>
  </si>
  <si>
    <t>Fórmula del indicador de resultado</t>
  </si>
  <si>
    <t>Tipo de anualización</t>
  </si>
  <si>
    <t>Línea base</t>
  </si>
  <si>
    <t>Metas anuales de resultado</t>
  </si>
  <si>
    <t>Meta de resultado Final</t>
  </si>
  <si>
    <t xml:space="preserve">Producto esperado </t>
  </si>
  <si>
    <t>Importancia relativa del producto
(%)</t>
  </si>
  <si>
    <t xml:space="preserve">Nombre indicador de producto </t>
  </si>
  <si>
    <t>Fórmula del indicador de producto</t>
  </si>
  <si>
    <t>ODS</t>
  </si>
  <si>
    <t>Meta 
ODS</t>
  </si>
  <si>
    <t xml:space="preserve">Sector </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</si>
  <si>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</si>
  <si>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</si>
  <si>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</si>
  <si>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</si>
  <si>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</si>
  <si>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</si>
  <si>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</si>
  <si>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</si>
  <si>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</si>
  <si>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</si>
  <si>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</si>
  <si>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</si>
  <si>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Meta 2026</t>
  </si>
  <si>
    <t>Meta 2027</t>
  </si>
  <si>
    <t>Meta 2028</t>
  </si>
  <si>
    <t>Meta 2029</t>
  </si>
  <si>
    <t>Meta 2030</t>
  </si>
  <si>
    <t>Meta 2031</t>
  </si>
  <si>
    <t>Meta 2032</t>
  </si>
  <si>
    <t>Meta 2033</t>
  </si>
  <si>
    <t>Meta 2034</t>
  </si>
  <si>
    <t>Costo Estimado</t>
  </si>
  <si>
    <t>Recurso disponible.</t>
  </si>
  <si>
    <t>Fuente de financiación</t>
  </si>
  <si>
    <t>Código Proyecto de Invasión</t>
  </si>
  <si>
    <t>Código Proyecto de Inversión</t>
  </si>
  <si>
    <t>Recurso disponible</t>
  </si>
  <si>
    <t xml:space="preserve">1. Adoptar medidas para el desarrollo de capacidades, la autonomía y la atención integral, diversa y diferencial, de las personas con discapacidad, sus familias y las personas cuidadoras de personas con discapacidad. </t>
  </si>
  <si>
    <t>1.1 Aumento del índice de inclusión social y productiva de las personas con discapacidad en Bogotá</t>
  </si>
  <si>
    <t>Índice de inclusión Social y Productiva de las personas con discapacidad</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</si>
  <si>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</si>
  <si>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Derechos Humanos; Poblacional- Diferencial</t>
  </si>
  <si>
    <t>Constante</t>
  </si>
  <si>
    <t>1.1.1  Red de cuidado y salud colectiva de la rehabilitación basada en comunidad (RBC) para población con discapacidad y afectaciones psicosociales.</t>
  </si>
  <si>
    <t xml:space="preserve">Número de personas con discapacidad y afectaciones psicosociales vinculadas a la Red de cuidado y salud colectiva de la Rehabilitación Basada en Comunidad. </t>
  </si>
  <si>
    <t>Sumatoria de Personas con  Discapacidad  y afectaciones psicosociales vinculadas a la Red de cuidado colectivo de la Rehabilitación Basada en Comunidad - RBC para población con discapacidad y afectaciones psicosociales.</t>
  </si>
  <si>
    <t>Salud bienestar</t>
  </si>
  <si>
    <t>3.8  Lograr la cobertura sanitaria universal, en particular la protección contra los riesgos financieros, el acceso a servicios de salud esenciales de calidad y el acceso a medicamentos y vacunas seguros, eficaces, asequibles y de calidad para todos</t>
  </si>
  <si>
    <t>Derechos Humanos; Poblacional-Diferencial y de Género; Ambiental y Territorial</t>
  </si>
  <si>
    <t>Suma</t>
  </si>
  <si>
    <t>si</t>
  </si>
  <si>
    <t xml:space="preserve">1. Recursos Provenientes del Sistema General de participaciones (SGP)
7. Otros Recursos departamentales y/o distritales </t>
  </si>
  <si>
    <t>Salud</t>
  </si>
  <si>
    <t>Secretaría Distrital de Salud</t>
  </si>
  <si>
    <t>Subsecretaría de Salud Pública</t>
  </si>
  <si>
    <t>Manuel Alfredo González Mayorga</t>
  </si>
  <si>
    <t>m1gonzalez@saludcapital.gov.co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</si>
  <si>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</si>
  <si>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1.1.2  Certificaciones y Registro de Localización y  Caracterización de las personas con discapacidad.</t>
  </si>
  <si>
    <t>Número de Personas con discapacidad certificadas y registradas en el Registro de Localización y Caracterización de Personas con Discapacidad en Bogotá DC.</t>
  </si>
  <si>
    <t>Diferencial poblacional</t>
  </si>
  <si>
    <t>Recursos Propios</t>
  </si>
  <si>
    <t>Dirección de Provisión de Servicios</t>
  </si>
  <si>
    <t>Fernando Peña Diaz</t>
  </si>
  <si>
    <t>3649090 Ext 9512</t>
  </si>
  <si>
    <t>fapena@saludcapital.gov.co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</si>
  <si>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</si>
  <si>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1.1.3  Matrícula de Personas con discapacidad en las Instituciones Educativas Distritales IED,  en todos los ciclos y niveles educativos ofrecidos por la Secretaría de Educación del Distrito.</t>
  </si>
  <si>
    <t>(Número de personas con discapacidad matriculadas en las IED que ofrecen todos los ciclos y niveles educativos ofrecidos por la SED / Número de personas con discapacidad que solicitan cupo para personas con discapacidad en las IED que ofertan todos los ciclos y niveles educativos ofrecidos por la SED) * 100</t>
  </si>
  <si>
    <t>educación de calidad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</si>
  <si>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</si>
  <si>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Derechos Humanos; Poblacional; Diferencial</t>
  </si>
  <si>
    <t>100% de  estudiantes con discapacidad que solicitan cupo en las IED, matriculados con corte a septiembre 2021</t>
  </si>
  <si>
    <t>101/01/ 2022</t>
  </si>
  <si>
    <t>SGP</t>
  </si>
  <si>
    <t>Educación</t>
  </si>
  <si>
    <t>Secretaría de Educación Distrital</t>
  </si>
  <si>
    <t>Dirección de Cobertura</t>
  </si>
  <si>
    <t>Virginia Torres</t>
  </si>
  <si>
    <t>vtorresm1@educacionbogota.gov.co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</si>
  <si>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</si>
  <si>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1.1.4  Sistema de apoyos garantizado en las Instituciones Educativas  Distritales con matrícula de estudiantes con discapacidad, según los apoyos requeridos, para el disfrute del derecho a la educación, en todos los niveles y ciclos (Docentes de apoyo pedagógico, intérpretes de lengua de señas, modelos lingüísticos, mediadores pedagógicos y auxiliares de enfermería)</t>
  </si>
  <si>
    <t xml:space="preserve">Porcentaje de  Instituciones Educativas del Distrito que atienden personas con discapacidad, que cuentan con sistema de apoyo garantizado para la atención educativa de estudiantes con discapacidad, según los apoyos requeridos.  </t>
  </si>
  <si>
    <t>(Número de IED que cuentan con el sistema de apoyos para la atención de estudiantes con discapacidad, según apoyos requeridos/ Número de IED que requieren el sistema de apoyos y ofrecen atención educativa formal a personas con discapacidad.)* 100</t>
  </si>
  <si>
    <t>Dirección de Inclusión e Integración de Poblaciones</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</si>
  <si>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</si>
  <si>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 xml:space="preserve">Porcentaje de acompañamientos técnicos y  pedagógicos dirigidos a docentes y directivos docentes de  instituciones que atienden población con discapacidad  en la atención educativa a estudiantes con discapacidad desde el enfoque diferencial, en el marco de la inclusión y equidad en la educación. 
</t>
  </si>
  <si>
    <t>(Número de acompañamientos realizados a docentes y directivos docentes en las IED que ofrecen atención educativa a estudiantes con discapacidad. /Número de acompañamientos solicitados y requeridos por los colegios oficiales que ofrecen atención educativa a estudiantes con discapacidad)* 100</t>
  </si>
  <si>
    <t>Educación de calidad</t>
  </si>
  <si>
    <t xml:space="preserve">100% de las IED que atienden población con discapacidad con acompañamiento técnico y pedagógicos </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</si>
  <si>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</si>
  <si>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1.1.6  Convocatorias para la financiación del acceso a la educación posmedia pública y privada  de personas con discapacidad en el distrito capital.  </t>
  </si>
  <si>
    <t>porcentaje de convocatorias  realizadas por ATENEA que incluyan factor diferencial por condición de discapacidad para la financiación del ingreso a la educación posmedia pública y/o privada (todas las formas: gratuidad- apoyos no reembolsables, crédito beca condonables y no condonables, apoyos financieros, etc.) </t>
  </si>
  <si>
    <t>Número de convocatorias  realizadas por ATENEA que incluyan factor diferencial por condición de discapacidad para la financiación del ingreso a la educación posmedia pública y/o privada (todas las formas: gratuidad- apoyos no reembolsables, crédito beca condonables y no condonables, apoyos financieros, etc.) / Número de convocatorias  realizadas por ATENEA que incluyan factor diferencial por condición de discapacidad para la financiación del ingreso a la educación posmedia pública y/o privada (todas las formas: gratuidad- apoyos no reembolsables, crédito beca condonables y no condonables, apoyos financieros, etc.)  * 100</t>
  </si>
  <si>
    <t>constante</t>
  </si>
  <si>
    <t>Agencia Distrital para la Educación Superior, la Ciencia y la Tecnología - Atenea</t>
  </si>
  <si>
    <t>Subgerencia de Análisis de Información y Gestión del Conocimiento</t>
  </si>
  <si>
    <t>Diego Alejandro Ternera Aya</t>
  </si>
  <si>
    <t xml:space="preserve">(601) 666 0006										</t>
  </si>
  <si>
    <t xml:space="preserve">dterneraa@educacionbogota.gov.co										</t>
  </si>
  <si>
    <t>1.1.7  Actividades recreativas dirigidas a personas con discapacidad, familias y personas cuidadoras en todo el transcurrir vital, que cuenten con las adaptaciones y ajustes razonables para el disfrute del tiempo libre.</t>
  </si>
  <si>
    <t>Número de Actividades recreativas  dirigidas a personas con discapacidad, familias y personas cuidadoras de personas con discapacidad en todo el transcurrir vital, que cuenten con las adaptaciones y ajustes razonables para el disfrute del tiempo libre.</t>
  </si>
  <si>
    <t>Sumatoria de actividades recreativas dirigidas a personas con discapacidad, familias y personas cuidadoras de personas con discapacidad en todo el transcurrir vital que cuenten con las adaptaciones y ajustes razonables para el disfrute del tiempo libre.</t>
  </si>
  <si>
    <t>Salud y bienestar</t>
  </si>
  <si>
    <t>3.4. Para 2030, reducir en un tercio la mortalidad prematura por enfermedades no transmisibles mediante la prevención y el tratamiento y promover la salud mental y el bienestar.</t>
  </si>
  <si>
    <t xml:space="preserve"> Poblacional; diferencial; Territorial</t>
  </si>
  <si>
    <t xml:space="preserve">Inversión </t>
  </si>
  <si>
    <t xml:space="preserve">Cultura, Recreación y Deporte </t>
  </si>
  <si>
    <t>Instituto Distrital de Recreación, Cultura y Deporte- IDRD</t>
  </si>
  <si>
    <t>Subdirección Técnica de Recreación y Deporte</t>
  </si>
  <si>
    <t xml:space="preserve">Aura María Escamilla Ospina </t>
  </si>
  <si>
    <t>6605400 
Ext. 251, 252 y 265</t>
  </si>
  <si>
    <t xml:space="preserve">aura.escamilla@idrd.gov.co </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</si>
  <si>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</si>
  <si>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1.1.8  Sesiones de actividad física  orientadas al desarrollo de hábitos de vida saludable y fortalecimiento de habilidades para la vida dirigidas a personas cuidadoras d personas con discapacidad,  acorde a las condiciones y características específicas de esta población</t>
  </si>
  <si>
    <t>Número de sesiones de actividad física realizadas orientadas al desarrollo de hábitos de vida saludable y fortalecimiento de habilidades para la vida para las personas cuidadoras de personas con discapacidad acorde a las condiciones y características específicas de esta población</t>
  </si>
  <si>
    <t>Sumatoria de sesiones de actividad física  orientadas al desarrollo de hábitos de vida saludable  y fortalecimiento de habilidades para la vida para las personas cuidadoras de personas con discapacidad, acorde a las condiciones y características específicas de esta población.</t>
  </si>
  <si>
    <t>Poblacional; Diferencial; Territorial</t>
  </si>
  <si>
    <t>N/D</t>
  </si>
  <si>
    <t xml:space="preserve">1.1.9  Atención  de personas con Discapacidad en programas de formación deportiva. </t>
  </si>
  <si>
    <t xml:space="preserve">Número de personas con discapacidad atendidas en los diferentes programas de formación deportiva. </t>
  </si>
  <si>
    <t xml:space="preserve">Sumatoria de personas con discapacidad atendidas en los diferentes programas de formación deportiva. </t>
  </si>
  <si>
    <t>1.1.10  Apoyo técnico, científico y social a los deportistas con Discapacidad de alto rendimiento del registro de Bogotá.</t>
  </si>
  <si>
    <t>Número de Deportistas con Discapacidad de alto rendimiento  apoyados-as  técnica, científica y socialmente</t>
  </si>
  <si>
    <t>Sumatoria de deportistas con discapacidad de alto rendimiento apoyados (as)  técnica, científica y socialmente.</t>
  </si>
  <si>
    <t>1.1.11   Formación de  niños, niñas, adolescentes y jóvenes con discapacidad, en disciplinas deportivas priorizadas, en el marco de la jornada escolar complementaria.</t>
  </si>
  <si>
    <t xml:space="preserve">Número de Niños, niñas, adolescentes y jóvenes con discapacidad  formados-as en disciplinas deportivas priorizadas, en el marco de la jornada escolar complementaria. </t>
  </si>
  <si>
    <t>Sumatoria de niños, niñas, adolescentes y jóvenes con  discapacidad,  formados (as)  en disciplinas deportivas priorizadas, en el marco de la jornada escolar complementaria.</t>
  </si>
  <si>
    <t>1.1.12  Articulaciones con diferentes actores del ecosistema digital realizadas para la cualificación de personas con discapacidad y personas cuidadoras en el manejo y uso de las TIC.</t>
  </si>
  <si>
    <t>Número de Articulaciones, con diferentes actores del ecosistema digital, realizadas para la cualificación de personas con discapacidad y personas cuidadoras en el manejo y uso de las TIC.</t>
  </si>
  <si>
    <t>Sumatoria de articulaciones con actores del ecosistema digital  realizadas  para la cualificación de las personas con discapacidad y personas cuidadoras en el manejo y uso de las TIC.</t>
  </si>
  <si>
    <t>9. Industria, innovación e infraestructura</t>
  </si>
  <si>
    <t>9.c Aumentar significativamente el acceso a la tecnología de la información y las comunicaciones y esforzarse por proporcionar acceso universal y asequible a Internet en los países menos adelantados de aquí a 2020</t>
  </si>
  <si>
    <t>Diferencial; 
Poblacional</t>
  </si>
  <si>
    <t>Inversión</t>
  </si>
  <si>
    <t>Gestión Pública</t>
  </si>
  <si>
    <t>Secretaría General de la Alcaldía Mayor de Bogotá</t>
  </si>
  <si>
    <t>Alta Consejería Distrital TIC - Apropiación Digital</t>
  </si>
  <si>
    <t>Felipe Guzmán Ramírez</t>
  </si>
  <si>
    <t xml:space="preserve"> 3813000 ext. 2001</t>
  </si>
  <si>
    <t>fguzmanr@alcaldiabogota.gov.co</t>
  </si>
  <si>
    <t>1.1.13  Promoción de espacios de conectividad adecuados para el acceso, uso y aprovechamiento de las TIC por parte de las personas con discapacidad, sus familias y personas cuidadoras de personas con discapacidad.</t>
  </si>
  <si>
    <t>Número de espacios de conectividad  promocionados para el uso de las TIC por parte de la población con discapacidad, sus familias y personas cuidadoras.</t>
  </si>
  <si>
    <t>Sumatoria de espacios de conectividad  promocionados para el uso de las TIC por parte de la población con discapacidad, sus familias y personas cuidadoras.</t>
  </si>
  <si>
    <t>Diferencial; Poblacional</t>
  </si>
  <si>
    <t>Derechos Humanos; Poblacional- Diferencial; Territorial</t>
  </si>
  <si>
    <t>1.1.14  Capacitación y acompañamiento para las personas con discapacidad  y/o personas cuidadoras de personas con discapacidad en temas de fortalecimiento empresarial y productivo en sus unidades productivas, unidades  de negocio y microempresas.</t>
  </si>
  <si>
    <t>Número de  Personas con Discapacidad y/o personas cuidadoras de personas con discapacidad formadas y capacitadas en fortalecimiento empresarial y productivo.</t>
  </si>
  <si>
    <t>Sumatoria de personas con discapacidad y/o personas cuidadoras de personas con discapacidad formadas y capacitadas en fortalecimiento empresarial y productiva.</t>
  </si>
  <si>
    <t>Fin de la pobreza</t>
  </si>
  <si>
    <t>Poblacional; Derechos Humanos; Género; Diferencial</t>
  </si>
  <si>
    <t>NA</t>
  </si>
  <si>
    <t>7773/7772</t>
  </si>
  <si>
    <t>Desarrollo Económico Industria y Turismo</t>
  </si>
  <si>
    <t xml:space="preserve">Instituto para la Economía Social - IPES
 </t>
  </si>
  <si>
    <t>Subdirección de Formación y Empleabilidad
Subdirección de Gestión, Redes Sociales e Informalidad</t>
  </si>
  <si>
    <t>Luz Nereyda Moreno Mosquera - Subdirectora de Gestión, Redes Sociales e Informal
Marta Elizabeth Triana Laverde - Subdirectora de Formación y Empleabilidad</t>
  </si>
  <si>
    <t>metrianal@ipes.gov.co
lnmorenom@ipes.gov.co</t>
  </si>
  <si>
    <t xml:space="preserve">1.1.15  Fortalecimiento de emprendimientos por subsistencia  que permitan la inclusión productiva de la población con discapacidad  y/o personas cuidadoras de personas con discapacidad del sector informal identificada por el Instituto Para la Economía Social - IPES. </t>
  </si>
  <si>
    <t xml:space="preserve">Número de Emprendimientos por subsistencia fortalecidos que permitan la inclusión productiva de la población con discapacidad y/o personas cuidadoras de personas con discapacidad del sector informal identificada por el IPES </t>
  </si>
  <si>
    <t xml:space="preserve">Sumatoria de  emprendimientos por subsistencia fortalecidos que permitan la inclusión productiva de la población con discapacidad y/o personas con discapacidad del sector informal identificada por el Instituto Para la Economía Social - IPES. </t>
  </si>
  <si>
    <t>Subdirección de Emprendimiento, Servicios Empresariales y de Comercialización</t>
  </si>
  <si>
    <t>Cristian Felipe González Guerrero - Subdirector de Emprendimiento</t>
  </si>
  <si>
    <t>cfgonzalezg@ipes.gov.co</t>
  </si>
  <si>
    <t>1.1.16 Alternativas comerciales de generación de ingresos en puntos comerciales, quioscos, puntos de encuentro y ferias institucionales asignadas para personas con discapacidad y/o personas cuidadoras de personas con discapacidad o unidades productivas.</t>
  </si>
  <si>
    <t>Número de Personas con discapacidad y/o personas cuidadoras de personas con discapacidad con alternativas comerciales transitorias en puntos comerciales, quioscos, puntos de encuentro y ferias institucionales asignadas</t>
  </si>
  <si>
    <t>Sumatoria de personas con discapacidad y/o cuidadoras de personas con discapacidad con alternativas comerciales transitorias en puntos comerciales, quioscos, puntos de encuentro y ferias institucionales asignadas.</t>
  </si>
  <si>
    <t>Subdirección de Gestión, Redes Sociales e Informalidad</t>
  </si>
  <si>
    <t>Luz Nereyda Moreno Mosquera - Subdirectora de Gestión, Redes Sociales e Informal</t>
  </si>
  <si>
    <t>lnmorenom@ipes.gov.co</t>
  </si>
  <si>
    <t>1.1.17  Formación en habilidades para el trabajo (blandas, transversales y laborales) dirigidas a  personas con discapacidad, y/o personas cuidadoras de personas con discapacidad</t>
  </si>
  <si>
    <t>Número de Personas con discapacidad y/o personas cuidadoras de personas con discapacidad vinculadas a procesos de formación para el trabajo (blandas, transversales y laborales), que solicitan el servicio o son remitidas por la entidad competente.</t>
  </si>
  <si>
    <t>Sumatoria  de personas con discapacidad y/o personas cuidadoras de personas con discapacidad vinculadas a procesos de formación para el trabajo (blandas, transversales y laborales) que solicitan el servicio o son remitidas por la entidad competente.</t>
  </si>
  <si>
    <t>Trabajo decente y crecimiento económico</t>
  </si>
  <si>
    <t>8.5 De aquí a 2030, lograr el empleo pleno y productivo y el trabajo decente para todas las mujeres y los hombres, incluidos los jóvenes y las personas con discapacidad, así como la igualdad de remuneración por trabajo de igual valor</t>
  </si>
  <si>
    <t xml:space="preserve">Poblacional   </t>
  </si>
  <si>
    <t>suma</t>
  </si>
  <si>
    <t xml:space="preserve">Recursos propios </t>
  </si>
  <si>
    <t xml:space="preserve">Secretaría Distrital de Desarrollo Económico </t>
  </si>
  <si>
    <t xml:space="preserve">Subdirección de Empleo y Formación </t>
  </si>
  <si>
    <t>Bernardo Brigad Posse</t>
  </si>
  <si>
    <t>bbrigad@desarrolloeconomico.gov.co</t>
  </si>
  <si>
    <t xml:space="preserve">Desarrollo Económico, Industria y Turismo. </t>
  </si>
  <si>
    <t>Sonia Romo
Marisol Ladino</t>
  </si>
  <si>
    <t>sromo@desarrolloeconomico.gov.co
mladino@desarrolloeconomico.gov.co</t>
  </si>
  <si>
    <t>1.1.18  Atención de personas con discapacidad y/o personas cuidadoras de personas con discapacidad  en la ruta de empleabilidad para la promoción de la inserción laboral.</t>
  </si>
  <si>
    <t>Número de Personas  con discapacidad y/o personas cuidadoras de personas con discapacidad atendidas en la ruta de empleabilidad, que solicitan el servicio o son remitidas por la entidad competente.</t>
  </si>
  <si>
    <t>Sumatoria de personas con discapacidad y/o personas cuidadoras de personas con discapacidad atendidas en la ruta de empleabilidad, que solicitan el servicio o son remitidas por la entidad competente.</t>
  </si>
  <si>
    <t>Recursos propios</t>
  </si>
  <si>
    <t>1.1.19  Vinculación de Personas con discapacidad y/o personas cuidadoras de personas con discapacidad en el programa de formación para el desarrollo de habilidades financieras.</t>
  </si>
  <si>
    <t>Número de Personas con discapacidad y/o personas cuidadoras de personas con discapacidad vinculadas en los programas de formación en habilidades financieras.</t>
  </si>
  <si>
    <t>Sumatoria de  Personas con discapacidad y/o personas cuidadoras de personas con discapacidad vinculadas en los programas de formación en habilidades financieras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</si>
  <si>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</si>
  <si>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Poblacional </t>
  </si>
  <si>
    <t>Subdirección de Financiamiento e Inclusión Financiera</t>
  </si>
  <si>
    <t>Eliana Rodríguez Murillo</t>
  </si>
  <si>
    <t>erodriguezm@desarrolloeconomico.gov.co</t>
  </si>
  <si>
    <t>Secretaría Distrital de Desarrollo Económico</t>
  </si>
  <si>
    <t>Jaime Alviar García</t>
  </si>
  <si>
    <t>jalviar@desarrolloeconomico.gov.co</t>
  </si>
  <si>
    <t xml:space="preserve">1.1.20  Vinculación de  Personas con discapacidad y/o personas cuidadoras de personas con discapacidad  a los programas que hacen parte del sistema de abastecimiento y distribución de alimentos de Bogotá - SADA.        </t>
  </si>
  <si>
    <t>Número de  Personas con  discapacidad y/o personas cuidadoras de personas con discapacidad vinculadas a los programas que hacen parte del Sistema de Abastecimiento y Distribución de Alimentos de Bogotá.</t>
  </si>
  <si>
    <t>Sumatoria de personas con  discapacidad y/o personas cuidadoras de personas con discapacidad a los programas que hacen parte del sistema de abastecimiento y distribución de alimentos de Bogotá - SADA.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</si>
  <si>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</si>
  <si>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 Territoria</t>
  </si>
  <si>
    <t>Subdirección de abastecimiento alimentario.</t>
  </si>
  <si>
    <t>Hugo Ambrosio Rojas</t>
  </si>
  <si>
    <t>hrojas@desarrolloeconomico.gov.co</t>
  </si>
  <si>
    <t xml:space="preserve">1.1.21  Vinculación de personas con discapacidad y/o personas cuidadoras de personas con discapacidad productores  rurales de Bogotá a los  programas de fortalecimiento productivo y de capacidades comerciales dispuestos por la Subdirección de Economía Rural </t>
  </si>
  <si>
    <t xml:space="preserve"> Número de  Personas con discapacidad y/o personas cuidadoras de personas con discapacidad productores  rurales de Bogotá vinculados a los programas de fortalecimiento productivo y de capacidades comerciales dispuestos por la Subdirección de Economía Rural </t>
  </si>
  <si>
    <t>Sumatoria de personas con discapacidad y/o personas cuidadoras de personas con discapacidad productores rurales de Bogotá  vinculados</t>
  </si>
  <si>
    <t>Poblacional, Diferencial, Territorial</t>
  </si>
  <si>
    <t>Subdirección de economía rural</t>
  </si>
  <si>
    <t xml:space="preserve">Adriana Margarita Moreno </t>
  </si>
  <si>
    <t xml:space="preserve">3693777 ext. 100 </t>
  </si>
  <si>
    <t>amoreno@desarrolloeconomico.gov.co</t>
  </si>
  <si>
    <t>1.1.22  Personas con discapacidad y/o personas cuidadoras de personas con discapacidad vinculadas a programas de formación para el desarrollo de competencias y habilidades en emprendimiento y/o fortalecimiento empresarial, que solicitan el servicio o son remitidas por la entidad competente.</t>
  </si>
  <si>
    <t>Número de  Personas con discapacidad y/o personas cuidadoras de personas con discapacidad vinculadas a programas de formación para el desarrollo de competencias y habilidades en emprendimiento y/o fortalecimiento empresarial, que solicitan el servicio o son remitidas por la entidad competente.</t>
  </si>
  <si>
    <t xml:space="preserve">(No. de  personas con discapacidad y/o personas cuidadoras de personas con discapacidad  vinculadas a  programas de formación para el desarrollo de competencias y habilidades en emprendimiento y/o fortalecimiento empresarial/Total de personas con discapacidad y/o personas cuidadoras de personas con discapacidad  que solicitan o son remitidas por la entidad competente y que cumplen con los requisitos para la vinculación a los programas de formación para el desarrollo de competencias y habilidades en emprendimiento y/o fortalecimiento empresarial ) *100            </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</si>
  <si>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</si>
  <si>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t>
  </si>
  <si>
    <t>Subdirección de Emprendimiento y Negocios</t>
  </si>
  <si>
    <t>Natalia Rodríguez Pinzón</t>
  </si>
  <si>
    <t>nrodriguez@desarrolloeconomico.gov.co</t>
  </si>
  <si>
    <t>1.1.23  Estímulos dirigidos a personas con discapacidad para el apoyo de  iniciativas, procesos y prácticas culturales, artísticas y patrimoniales de creación, formación y circulación</t>
  </si>
  <si>
    <t>Número de estímulos dirigidos a apoyar iniciativas, procesos y prácticas culturales, artísticas y patrimoniales de creación, formación y circulación dirigidas a  la Población con Discapacidad,  en el marco del Programa Distrital de Estímulos.</t>
  </si>
  <si>
    <t xml:space="preserve">Sumatoria de estímulos dirigidos a apoyar  Iniciativas, procesos y prácticas culturales, artísticas y patrimoniales de creación, formación y circulación dirigidas a la Población con Discapacidad   </t>
  </si>
  <si>
    <t>Ciudades y comunidades sostenibles</t>
  </si>
  <si>
    <t>11.4. Redoblar los esfuerzos para proteger y salvaguardar el patrimonio cultural y natural del mundo</t>
  </si>
  <si>
    <t>150-156</t>
  </si>
  <si>
    <t xml:space="preserve">Proyecto 7648 SCRD 
Proyecto 7682 FUGA
Proyecto 7585 -IDARTES 
Proyecto 7639 IDPC </t>
  </si>
  <si>
    <t xml:space="preserve"> Secretaría Distrital de Cultura, Recreación y Deporte</t>
  </si>
  <si>
    <t xml:space="preserve">Dirección de Asuntos Locales y Participación.
</t>
  </si>
  <si>
    <t xml:space="preserve">
Alejandro Franco Plata Director DALP</t>
  </si>
  <si>
    <t xml:space="preserve">
( 57-1) 3274850 Ext. 620</t>
  </si>
  <si>
    <t>alejandro.franco@scrd.gov.co</t>
  </si>
  <si>
    <t xml:space="preserve">Instituto Distrital de las Artes - IDARTES
Fundación Gilberto Álzate Avendaño- FUGA.
Instituto Distrital de Patrimonio Cultural -  IDPC.
</t>
  </si>
  <si>
    <t>Subdirección de las Artes, enfoque diferencial y territorial- IDARTES
Subdirección Artística y Cultural- FUGA
Subdirección de Divulgación y Apropiación del Territorio IDPC</t>
  </si>
  <si>
    <t xml:space="preserve">Maira Salamanca IDARTES
 Cesar Alfredo Parra Ortega. Subdirector 
José Francisco Rodríguez
</t>
  </si>
  <si>
    <t>3795750 
4320410
ext. 1802
3112249001
3550800 Ext 5020</t>
  </si>
  <si>
    <t xml:space="preserve">maira.salamanca@idartes.gov.co
cparra@fuga.gov.co
jrodriguez@idpc.gov.co
</t>
  </si>
  <si>
    <t>1.1.24  Procesos  de formación artística y cultural para Personas con Discapacidad de todo el transcurrir vital</t>
  </si>
  <si>
    <t>Sumatoria de procesos  de formación artística y cultural  para personas con discapacidad de todo el transcurrir vital</t>
  </si>
  <si>
    <t>Proyecto 7648 SCRD
Proyecto 7585 IDARTES</t>
  </si>
  <si>
    <t>Instituto Distrital de las Artes - IDARTES</t>
  </si>
  <si>
    <t>Subdirección artística y cultural
Subdirección de las Artes - Sectores Sociales</t>
  </si>
  <si>
    <t>Maira Salamanca Rocha</t>
  </si>
  <si>
    <t xml:space="preserve">maira.salamanca@idartes.gov.co </t>
  </si>
  <si>
    <t>Cultura, Recreacion y Deporte</t>
  </si>
  <si>
    <t xml:space="preserve">Secretaría Distrital de Cultura Recreación y Deporte
</t>
  </si>
  <si>
    <t xml:space="preserve">Dirección de Asuntos Locales y Participación
</t>
  </si>
  <si>
    <t>3274850 Ext. 620</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</si>
  <si>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</si>
  <si>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1.1.25  Actividades de fomento a la lectura, escritura y oralidad para personas con discapacidad</t>
  </si>
  <si>
    <t>Sumatoria de actividades de fomento a la lectura, escritura y oralidad para personas con discapacidad</t>
  </si>
  <si>
    <t>Reducción de las desigualdades</t>
  </si>
  <si>
    <t xml:space="preserve">
10.2  De aquí a 2030, potenciar y promover la inclusión social, económica y política de todas las personas, independientemente de su edad, sexo, discapacidad, raza, etnia, origen, religión o situación económica u otra condición</t>
  </si>
  <si>
    <t>Si</t>
  </si>
  <si>
    <t>Secretaría Distrital de Cultura, Recreación y Deporte</t>
  </si>
  <si>
    <t>Dirección de Lectura y Bibliotecas</t>
  </si>
  <si>
    <t xml:space="preserve">Consuelo Gaitán </t>
  </si>
  <si>
    <t>3274850 (766)</t>
  </si>
  <si>
    <t>consuelo.gaitan@scrd.gov.co</t>
  </si>
  <si>
    <t>1.1.26  Material accesible para las personas con discapacidad disponibles en las bibliotecas públicas de Biblored</t>
  </si>
  <si>
    <t>Número de materiales accesibles adquiridos que hacen parte de la colección de las bibliotecas públicas de Biblored</t>
  </si>
  <si>
    <t>Sumatoria  de materiales accesibles adquiridos que hacen parte de la colección de las bibliotecas públicas de Biblored</t>
  </si>
  <si>
    <t>Cuidades y comunidades sostenibles</t>
  </si>
  <si>
    <t>11.7 De aquí a 2030, proporcionar acceso universal a zonas verdes y espacios públicos seguros, inclusivos y accesibles, en particular para las mujeres y los niños, las personas de edad y las personas con discapacidad</t>
  </si>
  <si>
    <t>1.1.27  Atención de Jóvenes con discapacidad  en servicios para el desarrollo de capacidades y la inclusión social  con enfoque diferencial en el marco de los servicios sociales de la Subdirección para la Juventud de la Secretaría Distrital de Integración Social.</t>
  </si>
  <si>
    <t>Número de jóvenes con discapacidad atendidos en servicios para el desarrollo de capacidades y la inclusión social  con enfoque diferencial en el marco de los servicios sociales de la Subdirección para la Juventud de la Secretaría Distrital de Integración Social.</t>
  </si>
  <si>
    <t>Sumatoria de jóvenes con discapacidad atendidos en servicios para el desarrollo de capacidades y la inclusión social  con enfoque diferencial en el marco de los servicios sociales de la Subdirección de Juventud de la Secretaría Distrital de Integración Social.</t>
  </si>
  <si>
    <t xml:space="preserve">Diferencial; Poblacional </t>
  </si>
  <si>
    <t>Otros Distrito</t>
  </si>
  <si>
    <t xml:space="preserve">Integración Social </t>
  </si>
  <si>
    <t>Secretaría Distrital de Integración Social</t>
  </si>
  <si>
    <t>Subdirección para la juventud</t>
  </si>
  <si>
    <t>Sergio David Fernández</t>
  </si>
  <si>
    <t>sfernandezg@sdis.gov.co</t>
  </si>
  <si>
    <t>1.1.28  Apoyos alimentarios en las modalidades de comedores comunitarios - cocinas populares, bonos canjeables por alimentos  y canastas básicas (afro, rural e indígena) de la Dirección de Nutrición y Abastecimiento de la Secretaría Distrital de Integración Social otorgados a Personas con discapacidad</t>
  </si>
  <si>
    <t xml:space="preserve">Número de personas con discapacidad que reciben apoyos alimentarios en las modalidades de comedores comunitarios - cocinas populares, bonos canjeables por alimentos  y canastas básicas (afro, rural e indígena) </t>
  </si>
  <si>
    <t>Sumatoria de personas únicas con discapacidad beneficiarias de apoyos alimentarios en las modalidades de comedores comunitarios - cocinas populares CC-CP, bonos canjeables por alimentos del proyecto 7745 - BCA y canastas básicas CB (afro, rural e indígena). = CC-CP + BCA + CBA + CBR + CBI. El presupuesto se calcula sobre los beneficios únicos otorgados en el periodo</t>
  </si>
  <si>
    <t>Hambre Cero</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</si>
  <si>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</si>
  <si>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Diferencial; Poblacional; Territorial </t>
  </si>
  <si>
    <t xml:space="preserve">Dirección de Nutrición y Abastecimiento </t>
  </si>
  <si>
    <t>Boris Alexander Flomin de León</t>
  </si>
  <si>
    <t>3279797 ext. 70000</t>
  </si>
  <si>
    <t>bflomin@sdis.gov.co</t>
  </si>
  <si>
    <t xml:space="preserve">1.1.29  Procesos de desarrollo de competencias y fortalecimiento de capacidades para  personas con discapacidad. </t>
  </si>
  <si>
    <t>Porcentaje de personas con discapacidad que participan en fortalecimiento y desarrollo de competencias con acciones territorializadas de la oferta.</t>
  </si>
  <si>
    <t xml:space="preserve">(Número de personas con discapacidad que participan en procesos de fortalecimiento y desarrollo de competencias/ Número de personas que cumplen los criterios para participar en los procesos de desarrollo de competencias y fortalecimiento de capacidades) *100
</t>
  </si>
  <si>
    <t xml:space="preserve">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t>
  </si>
  <si>
    <t>Poblacional
 Diferencial; Territorial</t>
  </si>
  <si>
    <t>SI</t>
  </si>
  <si>
    <t>31/12/2032</t>
  </si>
  <si>
    <t>inversión</t>
  </si>
  <si>
    <t>Subdirección de Discapacidad</t>
  </si>
  <si>
    <t>Daniel Andrés Mora</t>
  </si>
  <si>
    <t>dmoraa@sdis.gov.co</t>
  </si>
  <si>
    <r>
      <t>1.1.</t>
    </r>
    <r>
      <rPr>
        <sz val="11"/>
        <color theme="1"/>
        <rFont val="Arial"/>
        <family val="2"/>
      </rPr>
      <t>30  Atención de niños, niñas y adolescentes en  procesos de articulación intersectorial para favorecer su inclusión en diferentes entornos de participación y la construcción del proyecto de vida individual y el de sus familias.</t>
    </r>
  </si>
  <si>
    <t>(Número de niños, niñas y adolescentes -NNA con discapacidad atendidas a  través de procesos de articulación intersectorial / Número de niños, niñas y adolescentes -NNA con discapacidad que cumplen los criterios a  través de procesos de articulación intersectorial)*100</t>
  </si>
  <si>
    <t>10 . Reducción de las desigualdades</t>
  </si>
  <si>
    <t>Integración Social</t>
  </si>
  <si>
    <r>
      <t xml:space="preserve">1.1.31  Atención de personas con discapacidad mayores de 18 años a través de procesos de articulación intersectorial, </t>
    </r>
    <r>
      <rPr>
        <sz val="11"/>
        <color theme="1"/>
        <rFont val="Arial"/>
        <family val="2"/>
      </rPr>
      <t xml:space="preserve"> para favorecer su inclusión en diferentes entornos de participación y la construcción del proyecto de vida individual y el de sus familias, en el marco de la competencia de la Subdirección para la Discapacidad de la Secretaría Distrital de Integración Social.</t>
    </r>
  </si>
  <si>
    <t xml:space="preserve">1.1.32  Atención de niños, niñas, adolescentes y jóvenes con discapacidad (física, auditiva, visual que cuenten con autonomía para el desarrollo de sus actividades) en habitabilidad en calle, en riesgo de habitarla o en condiciones de fragilidad social, a través  Modelo Pedagógico del IDIPRON para  la inclusión social. </t>
  </si>
  <si>
    <t>Porcentaje de niños, niñas, adolescentes y jóvenes con discapacidad (física, auditiva, visual que cuenten con autonomía para el desarrollo de sus actividades) en habitabilidad en calle, en riesgo de habitarla o en condiciones de fragilidad social de la ciudad, atendidos a través en el Modelo Pedagógico del IDIPRON para  la inclusión social.</t>
  </si>
  <si>
    <t>(Número de niños, niñas, adolescentes y jóvenes en habitabilidad en calle, en riesgo de habitarla o en condiciones de fragilidad social, con discapacidad física, auditiva, visual, que cuentan con autonomía para el desarrollo de sus actividades, que son atendidos en el Modelo Pedagógico del IDIPRON para la inclusión social/Número niños, niñas, adolescentes y jóvenes en habitabilidad en calle, en riesgo de habitarla o en condiciones de fragilidad social, con discapacidad física, auditiva, visual, que cuentan con autonomía para el desarrollo de sus actividades, que cumplen condiciones para ser atendidos en el Modelo Pedagógico del IDIPRON para la inclusión social )*100</t>
  </si>
  <si>
    <t>16.3 Promover el estado de derecho en los planos nacional e internacional y garantizar la igualdad de acceso a la justicia para todos</t>
  </si>
  <si>
    <t xml:space="preserve">Constante </t>
  </si>
  <si>
    <t>IDIPRON</t>
  </si>
  <si>
    <t>Oficina Asesora de Planeación 
Subdirección Técnica de Métodos Educativos y Operativa</t>
  </si>
  <si>
    <t>Lucia Fernanda Márquez Palomo 
Yeimy Helena Giraldo Torres</t>
  </si>
  <si>
    <t xml:space="preserve">321 590 79 30
320 4859531
</t>
  </si>
  <si>
    <t>luciaf.marquez@idipron.gov.co
yeimyh.giraldo@idipron.gov.co</t>
  </si>
  <si>
    <t>1.1.33  Estrategia de atención integral para población en situación de vulnerabilidad o riesgo que contempla atención a personas con discapacidad, para el acceso efectivo a los servicios de la Dirección de Acceso a la Justicia de la Secretaría de Seguridad, Convivencia y Justicia.</t>
  </si>
  <si>
    <t xml:space="preserve">Porcentaje de avance en el diseño e implementación de la estrategia de atención integral para población en situación de vulnerabilidad o riesgo, que contempla  atención a personas con discapacidad, para el acceso efectivo a los servicios de la Dirección de Acceso a la Justicia de la Secretaría de Seguridad, Convivencia y Justicia.
</t>
  </si>
  <si>
    <t>(Número de fases de diseño e implementación desarrolladas de la estrategia de atención integral para población en situación de vulnerabilidad o riesgo, que contempla  atención a personas con discapacidad, para el acceso efectivo a los servicios de la Dirección de Acceso a la Justicia/ Número de fases de diseño e implementación programadas de la estrategia de atención integral para población en situación de vulnerabilidad o riesgo, que contempla  atención a personas con discapacidad, para el acceso efectivo a los servicios de la Dirección de Acceso a la Justicia) x 100</t>
  </si>
  <si>
    <t>Objetivo 16: Paz, Justicia e instituciones sólidas</t>
  </si>
  <si>
    <t>16.3 Promover el estado de derecho en los planos nacional e internacional y garantizar la igualdad de acceso a la justicia para todos</t>
  </si>
  <si>
    <t>Derechos Humanos; Diferencial; Poblacional; Género, territorial</t>
  </si>
  <si>
    <t>Creciente</t>
  </si>
  <si>
    <t>Seguridad, Convivencia y Justicia</t>
  </si>
  <si>
    <t>Secretaría de Seguridad, Convivencia y Justicia</t>
  </si>
  <si>
    <t>Dirección de Acceso a la Justicia</t>
  </si>
  <si>
    <t>Pablo Malagón</t>
  </si>
  <si>
    <t>pablo.malagon@scj.gov.co</t>
  </si>
  <si>
    <t>1.1.34  Estrategias de difusión y socialización de las oportunidades de financiación para el acceso a la educación posmedia pública y privada de personas con discapacidad en el distrito capital.</t>
  </si>
  <si>
    <t>Sumatoria de estrategias de difusión y socialización de las oportunidades de financiación para el acceso a la educación posmedia pública y privada de personas con discapacidad en el distrito capital</t>
  </si>
  <si>
    <t>101/01/ 2023</t>
  </si>
  <si>
    <t>Gerencia de Educación Posmedia / Oficina Asesora de Comunicaciones</t>
  </si>
  <si>
    <t>Nini Johanna Serna
Ana Carolina Rodríguez</t>
  </si>
  <si>
    <t>nserna@agenciaatenea.gov.co
arodriguez@agenciaatenea.gov.co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</si>
  <si>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</si>
  <si>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 xml:space="preserve">1.1.35  Prestación del servicio de valoración de apoyos para la garantía del derecho a la capacidad legal plena de las personas con discapacidad. </t>
  </si>
  <si>
    <t xml:space="preserve">Porcentaje de valoraciones de apoyo brindadas a las personas con discapacidad que lo requieran para ejercer su capacidad legal. </t>
  </si>
  <si>
    <t>(Número de solicitudes de valoración de apoyos atendidas por la Secretaría Distrital de Integración Social/ Número de solicitudes de valoración de apoyo asignadas a la  Secretaría Distrital de Integración Social)*100</t>
  </si>
  <si>
    <t>Objetivo 16: Promover sociedades justas, pacíficas e inclusivas</t>
  </si>
  <si>
    <t>Poblacional; Derechos Humanos; Género</t>
  </si>
  <si>
    <t>Cesar Bermúdez Paz</t>
  </si>
  <si>
    <t>cbermudezp@sdis.gov.co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</si>
  <si>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</si>
  <si>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1.1.36  Acciones comunicativas para la difusión, información y socialización del portafolio, la oferta y contenidos culturales, recreativos y deportivos para personas con discapacidad, sus familias y personas cuidadoras por localidad.</t>
  </si>
  <si>
    <t xml:space="preserve">Sumatoria de acciones implementadas  para la difusión, información y socialización del portafolio, la oferta y contenidos culturales, recreativos y deportivos para personas con discapacidad, sus familias y personas cuidadoras por localidad. </t>
  </si>
  <si>
    <t>10. Reducir la desigualdad en y entre los países</t>
  </si>
  <si>
    <t>10.2 De aquí a 2030, potenciar y promover la inclusión social, económica y política de todas las personas, independientemente de su edad, sexo, discapacidad, raza, etnia, origen, religión o situación económica u otra condición</t>
  </si>
  <si>
    <t>Poblacional; Derechos Humanos; Género; Diferencial; territorial</t>
  </si>
  <si>
    <t>588- Porcentaje de acciones para el fortalecimiento de la comunicación pública realizadas</t>
  </si>
  <si>
    <t>539 - Realizar el 100% de las acciones para el fortalecimiento de la comunicación pública</t>
  </si>
  <si>
    <t>Funcionamiento</t>
  </si>
  <si>
    <t>Cultura, Recreación y Deporte</t>
  </si>
  <si>
    <t>Oficina Asesora de Comunicaciones</t>
  </si>
  <si>
    <t xml:space="preserve">Luisa Margoth Cepeda </t>
  </si>
  <si>
    <t>3274858
EXT 541</t>
  </si>
  <si>
    <t>luisa.cepeda@scrd.gov.co</t>
  </si>
  <si>
    <t>OFB
FUGA
IDARTES
IDRD
IDPC
Capital</t>
  </si>
  <si>
    <t>Oficinas Asesora de Comunicaciones</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</si>
  <si>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</si>
  <si>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r>
      <t>1.1.37</t>
    </r>
    <r>
      <rPr>
        <b/>
        <sz val="11"/>
        <color rgb="FFFF0000"/>
        <rFont val="Arial"/>
        <family val="2"/>
      </rPr>
      <t xml:space="preserve"> </t>
    </r>
    <r>
      <rPr>
        <sz val="11"/>
        <rFont val="Arial"/>
        <family val="2"/>
      </rPr>
      <t>Ferias  de atención a la ciudadanía  dirigidas a las personas con discapacidad, familias, personas cuidadoras de personas con discapacidad y población en condición de vulnerabilidad.</t>
    </r>
  </si>
  <si>
    <t>Número de Ferias  de atención a la ciudadanía dirigidas a las personas con discapacidad, familias, personas cuidadoras de personas con discapacidad y población en condición de vulnerabilidad.</t>
  </si>
  <si>
    <t>Sumatoria de ferias  de atención a la ciudadanía  dirigidas a las personas con discapacidad, familias, personas cuidadoras de personas con discapacidad y población en condición de vulnerabilidad.</t>
  </si>
  <si>
    <t>Reducción de las Desigualdades</t>
  </si>
  <si>
    <t>10.3 Garantizar la igualdad de oportunidades y reducir la desigualdad de resultados, incluso eliminando las leyes, políticas y prácticas discriminatorias y promoviendo legislaciones, políticas y medidas adecuadas a ese respecto</t>
  </si>
  <si>
    <t>Poblacional; Diferencial; Derechos</t>
  </si>
  <si>
    <t>no</t>
  </si>
  <si>
    <t>proyecto de inversión 7800</t>
  </si>
  <si>
    <t>Gobierno</t>
  </si>
  <si>
    <t>Oficina de Atención a la Ciudadanía</t>
  </si>
  <si>
    <t>Andrea Johanna Jiménez Ramírez</t>
  </si>
  <si>
    <t>andrea.jimenez@gobiernobogota.gov.co</t>
  </si>
  <si>
    <t>1.1.38  Fortalecimiento técnico y financiero del componente de atención a personas con discapacidad y las personas cuidadoras de personas con discapacidad, a través de la entrega de dispositivos de asistencia personal (ayudas técnicas) no cubiertas por el Plan obligatorio de Salud (Artículo 59 de la Resolución 5269 de 2017) y actividades complementarias que generen un contexto de mayor inclusión social.</t>
  </si>
  <si>
    <t>Porcentaje de implementación de hitos del proceso de fortalecimiento técnico y financiero del componente de atención a personas con discapacidad y personas cuidadoras de personas con discapacidad</t>
  </si>
  <si>
    <t>(Número de hitos del  proceso de fortalecimiento técnico y financiero del componente de atención a personas con discapacidad y personas cuidadoras de personas con discapacidad cumplidos / número de hitos del  proceso de fortalecimiento técnico y financiero del componente de atención a personas con discapacidad y personas cuidadoras de personas con discapacidad programados) * 100</t>
  </si>
  <si>
    <t>Poblacional; Diferencial; Derechos; Territorial</t>
  </si>
  <si>
    <t>N / D</t>
  </si>
  <si>
    <t>Subsecretaria de Gestión Local</t>
  </si>
  <si>
    <t>José David Riveros Namen</t>
  </si>
  <si>
    <t>3387000 Ext 2002</t>
  </si>
  <si>
    <t xml:space="preserve"> jose.riveros@gobiernobogota.gov.co</t>
  </si>
  <si>
    <t>1.1.39  Aumento del porcentaje de recursos de inversión directa de cada Fondo de Desarrollo Local, orientado a la atención de personas con discapacidad y personas cuidadoras de personas con discapacidad a través de la entrega de dispositivos de asistencia personal (ayudas técnicas) no cubiertas por el Plan obligatorio de Salud (Artículo 59 de la Resolución 5269 de 2017) y actividades complementarias que generen un contexto de mayor inclusión social.</t>
  </si>
  <si>
    <t>Porcentaje mínimo apropiado de recursos de inversión directa de cada Fondo de Desarrollo Local, orientados a la atención de personas con discapacidad y sus personas cuidadoras de personas con discapacidad</t>
  </si>
  <si>
    <t>(Porcentajes de recursos de inversión directa apropiados por los 20 Fondos Desarrollo Local para la atención de personas con discapacidad y personas cuidadoras de personas con discapacidad/ Porcentajes de recursos de inversión directa programados para apropiar por los 20 Fondos Desarrollo Local para la atención de personas con discapacidad y personas cuidadoras de personas con discapacidad) * 100</t>
  </si>
  <si>
    <t>Recursos Fondos de Desarrollo Local
(Artículo 89 del Decreto Ley 1421 de 1993)</t>
  </si>
  <si>
    <t>1961, 2024, 2188, 1843, 1797, 1916, 1690, 2180, 1764, 1601, 1967, 2062, 2113, 2043, 2065, 2194, 1897, 1664, 1658, 1892, 1643</t>
  </si>
  <si>
    <t>Índice de inclusión social y productiva de las personas con discapacidad</t>
  </si>
  <si>
    <t>1.1.40 Subsidio para facilitar el acceso de las  PCD  al Sistema Integrado de Transporte Público, mediante un depósito mensual en sus monederos electrónicos (Tarjetas Inteligentes sin contacto -TISC)</t>
  </si>
  <si>
    <t>Número de Subsidios (POS) otorgados</t>
  </si>
  <si>
    <t>POS = (TISCO/CS) * 100
TISCO: Cantidad de subsidios otorgados anualmente
CS: Cantidad de solicitudes que cumplen con el 100% de los requisitos para acceder al subsidio, presentadas anualmente.</t>
  </si>
  <si>
    <t>10.2 De aquí a 2030, potenciar y promover la inclusión social, económica y política de todas las personas, independientemente de su edad, sexo, discapacidad, raza, etnia, origen, religión o situación económica u otra condición.</t>
  </si>
  <si>
    <t xml:space="preserve"> Diferencial</t>
  </si>
  <si>
    <t>Fondo Fuente Externa</t>
  </si>
  <si>
    <t>Movilidad</t>
  </si>
  <si>
    <t>TRANSMILENIO S.A.</t>
  </si>
  <si>
    <t>Subgerencia Económica</t>
  </si>
  <si>
    <t>Marcos Ataya</t>
  </si>
  <si>
    <t>marcos.ataya@transmilenio.gov.co</t>
  </si>
  <si>
    <t xml:space="preserve"> Movilidad</t>
  </si>
  <si>
    <t>Luz Myrian Sánchez</t>
  </si>
  <si>
    <t>luz.sanchez@transmilenio.gov.co</t>
  </si>
  <si>
    <t xml:space="preserve">1.1.41  Subsidio distrital  para la adquisición de vivienda nueva VIS y VIP en Bogotá para hogares con por lo menos una persona con discapacidad. </t>
  </si>
  <si>
    <t>Número de hogares con personas con discapacidad que acceden a subsidio distrital  para la adquisición de vivienda nueva VIS y VIP en Bogotá.</t>
  </si>
  <si>
    <t>Sumatoria de hogares con personas con discapacidad  beneficiarios del subsidio para la adquisición de vivienda VIS y VIP en Bogotá.</t>
  </si>
  <si>
    <t>11.1 De aquí a 2030, asegurar el acceso de todas las personas a viviendas y servicios básicos adecuados, seguros y asequibles y mejorar los barrios marginales</t>
  </si>
  <si>
    <t>Poblacional  y diferencial</t>
  </si>
  <si>
    <t>Hábitat</t>
  </si>
  <si>
    <t>Secretaría Distrital de Hábitat</t>
  </si>
  <si>
    <t>Subsecretaría de Gestión Financiera</t>
  </si>
  <si>
    <t>Nelson Yovany Jiménez González</t>
  </si>
  <si>
    <t xml:space="preserve">358 16 00 </t>
  </si>
  <si>
    <t xml:space="preserve"> nelson.jimenez@habitatbogota.gov.co/ laura.carreno@habitatbogota.gov.co </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</si>
  <si>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</si>
  <si>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1.1.42  Estrategia de difusión y socialización de las oportunidades y ruta de acceso a subsidios de vivienda, dirigida a personas con discapacidad y personas cuidadoras de personas con discapacidad en el distrito capital.</t>
  </si>
  <si>
    <t>(Número de actividades ejecutadas de la estrategia de difusión y socialización / Número de  actividades planeadas de la estrategia de difusión y socialización)*100.</t>
  </si>
  <si>
    <t>NO</t>
  </si>
  <si>
    <t>Subdirección de Participación y Relaciones con la Comunidad</t>
  </si>
  <si>
    <t>Juanita Soto Ochoa</t>
  </si>
  <si>
    <t>juanita.soto@habitatbogota.gov.co</t>
  </si>
  <si>
    <t>2. Garantizar la participación y representación de las personas con discapacidad, sus familias y las personas cuidadoras de personas con discapacidad en diferentes escenarios y espacios, en condiciones de igualdad y equidad, con paridad.</t>
  </si>
  <si>
    <t>2.1 Aumento del índice de participación incidente y representación de personas con discapacidad y organizaciones de y para personas con discapacidad en diferentes espacios, instancias y escenarios de participación política y ciudadana en el distrito capital.</t>
  </si>
  <si>
    <t>Índice de participación incidente y representación de personas con discapacidad y organizaciones de y para personas con discapacidad en diferentes espacios, instancias y escenarios de participación política y ciudadana en el distrito capital.</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</si>
  <si>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</si>
  <si>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Porcentaje de avance en la implementación de las fases de la estrategia de fortalecimiento a organizaciones de y para personas con discapacidad y líderes que responden a necesidades diferenciales en salud de la población con discapacidad en el Distrito.</t>
  </si>
  <si>
    <t>( Fases de la estrategia de fortalecimiento a organizaciones de y para personas con discapacidad y líderes que responden a necesidades diferenciales en salud de la población con discapacidad en el Distrito implementada/  fases de la estrategia de  fortalecimiento a organizaciones de y para personas con discapacidad y lideres que responden a necesidades diferenciales en salud de la población con discapacidad en el Distrito programada) * 100</t>
  </si>
  <si>
    <t>Derechos Humanos; Poblacional-Diferencial y de Género;</t>
  </si>
  <si>
    <t>12-Aporte ordinario</t>
  </si>
  <si>
    <t>Dirección de Participación Social, Gestión Territorial y Transectorialidad</t>
  </si>
  <si>
    <t>María Fernanda Torres Penagos</t>
  </si>
  <si>
    <t>mftorres@saludcapital.gov.co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</si>
  <si>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</si>
  <si>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2.1.2  Estrategia de formación en participación social incidente en salud para población  con discapacidad.</t>
  </si>
  <si>
    <t>Porcentaje de avance en la implementación de las fases de la estrategia de fortalecimiento de competencias ciudadanas para la participación social incidente en salud,  para población con discapacidad.</t>
  </si>
  <si>
    <t>( Fases de la estrategia de  fortalecimiento de competencias ciudadanas para la participación social incidente en salud, para población con discapacidad implementadas/ fases de la estrategia de  fortalecimiento de competencias ciudadanas para la participación social incidente en salud, para población con discapacidad programadas) *100</t>
  </si>
  <si>
    <t>Derechos Humanos; Poblacional-Diferencial y de Género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</si>
  <si>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</si>
  <si>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 xml:space="preserve">2.1.3  Personas con discapacidad y personas cuidadoras de personas con discapacidad  formadas en procesos de participación, incidencia social, política y control social a través de los procesos de formación ofrecidos por la Gerencia Escuela de Participación del IDPAC
</t>
  </si>
  <si>
    <t>Sumatoria  de personas con discapacidad  y personas cuidadoras de personas con discapacidad activas en cursos de  participación, incidencia política y control social</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</si>
  <si>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</si>
  <si>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 Territorial; Diferencial </t>
  </si>
  <si>
    <t>Instituto Distrital de la Participación y Acción Comunal</t>
  </si>
  <si>
    <t xml:space="preserve">Gerencia Escuela de Participación </t>
  </si>
  <si>
    <t>Astrid Lorena Castañeda Peña</t>
  </si>
  <si>
    <t>acastaneda@participacionbogota.gov.co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</si>
  <si>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</si>
  <si>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 xml:space="preserve">2.1.4  Vinculación  de organizaciones sociales de y para personas con discapacidad  a la  Ruta para el  Fortalecimiento para la participación
</t>
  </si>
  <si>
    <t>Número de organizaciones de y para personas con discapacidad vinculadas  en la ruta de fortalecimiento para la participación</t>
  </si>
  <si>
    <t xml:space="preserve">Sumatoria de organizaciones de y para personas con discapacidad vinculadas  en la ruta de fortalecimiento para la participación
</t>
  </si>
  <si>
    <t>Diferencial; Poblacional; Territorial</t>
  </si>
  <si>
    <t xml:space="preserve"> inversión</t>
  </si>
  <si>
    <t>Subdirección de Fortalecimiento a la Organización Social</t>
  </si>
  <si>
    <t>Ana María Almario Dreszer</t>
  </si>
  <si>
    <t>aalmario@participaciónbogota.gov.co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</si>
  <si>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</si>
  <si>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2.1.5  Fortalecimiento de Consejos Locales de Discapacidad para la participación ciudadana y la toma de decisiones</t>
  </si>
  <si>
    <t>Número de acciones de fortalecimiento a Consejos Locales de Discapacidad priorizados para la participación ciudadana y la toma de decisiones</t>
  </si>
  <si>
    <t>Sumatoria de acciones de Fortalecimiento a Consejos Locales de Discapacidad priorizados para la participación ciudadana y la toma de decisiones</t>
  </si>
  <si>
    <t>Paz justicia e instituciones sólidas</t>
  </si>
  <si>
    <t>16.7 Garantizar la adopción en todos los niveles de decisiones inclusivas, participativas y representativas que respondan a las necesidades.</t>
  </si>
  <si>
    <t>Gerencia de Instancias y Mecanismos de Participación</t>
  </si>
  <si>
    <t>acastaneda@participaciónbogota.gov.co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</si>
  <si>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</si>
  <si>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2.1.6  Investigaciones y/o boletines de caracterización de la situación de la población con discapacidad  publicados por medio del  "Observatorio poblacional diferencial y de familias",  empleando el enfoque diferencial y de género y que permitan generar recomendaciones de política pública.</t>
  </si>
  <si>
    <t>Número de  estudios o boletines del Observatorio Poblacional Diferencial y de Familias publicados que caracterizan  la situación de las personas con discapacidad con enfoque diferencial y de género</t>
  </si>
  <si>
    <t>Sumatoria de estudios  del Observatorio Poblacional Diferencial y de Familias  que caracterizan  la situación de las personas con discapacidad con enfoque diferencial y de género</t>
  </si>
  <si>
    <t>Paz, Justicia e Instituciones Solidas</t>
  </si>
  <si>
    <t>16.10 Garantizar el acceso público a la información y proteger las libertades fundamentales, de conformidad con las leyes nacionales y los acuerdos internacionales</t>
  </si>
  <si>
    <t xml:space="preserve">Poblacional; Diferencial </t>
  </si>
  <si>
    <t>Otros, Distrito</t>
  </si>
  <si>
    <t>Planeación</t>
  </si>
  <si>
    <t>Secretaría Distrital de Planeación</t>
  </si>
  <si>
    <t>Dirección de Equidad y Políticas Poblacionales</t>
  </si>
  <si>
    <t>Pilar Montagut Castaño</t>
  </si>
  <si>
    <t>pmontagut@sdp.gov.co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</si>
  <si>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</si>
  <si>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2.1.7  Informe de  ejecución y metas de proyectos de inversión  local para la atención de personas con discapacidad y personas cuidadoras de personas con discapacidad en las localidades del Distrito Capital.</t>
  </si>
  <si>
    <t>Número de informes de ejecución de las metas de proyectos de inversión local  para la atención de personas con discapacidad y personas cuidadoras de personas con discapacidad en las localidades del Distrito Capital presentados</t>
  </si>
  <si>
    <t xml:space="preserve"> Sumatoria de informes sobre la ejecución de las metas de proyectos de inversión local para la atención de personas con discapacidad y personas cuidadoras de personas con discapacidad en las localidades del Distrito Capital presentados</t>
  </si>
  <si>
    <t>Poblacional; Diferencial; territorial</t>
  </si>
  <si>
    <t xml:space="preserve">Funcionamiento </t>
  </si>
  <si>
    <t>Dirección para la gestión del desarrollo local</t>
  </si>
  <si>
    <t>Manuel Augusto Calderón Ramírez</t>
  </si>
  <si>
    <t>3387000 Ext. 4410 - 4411</t>
  </si>
  <si>
    <t>manuel.calderon@gobiernobogota.gov.co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</si>
  <si>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</si>
  <si>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2.1.8  Directorio de artistas y agrupaciones de discapacidad en Bogotá en el marco de lo establecido en el Decreto 813 de 2017</t>
  </si>
  <si>
    <t xml:space="preserve">Porcentaje de cumplimiento de fases para la creación del directorio de artistas y agrupaciones de discapacidad </t>
  </si>
  <si>
    <t>(No. de fases para la creación del directorio de artistas y agrupaciones de discapacidad  ejecutadas/ No. de fases para la creación del directorio de artistas y agrupaciones de discapacidad  programadas)*100</t>
  </si>
  <si>
    <t>Objetivo 10: Reducir la desigualdad en y entre los países</t>
  </si>
  <si>
    <t xml:space="preserve">Diferencial; Poblacional; </t>
  </si>
  <si>
    <t>539
Número de sistemas de gestión de la información implementados
Porcentaje de la capacidad institucional desarrollada y mantenida</t>
  </si>
  <si>
    <t>493 - Desarrollar y mantener al 100% la capacidad institucional a través de la mejora en la infraestructura física,
tecnológica y de gestión en beneficio de la ciudadanía</t>
  </si>
  <si>
    <t>Oficina Asesora de Planeación y Dirección Observatorio y Gestión del Conocimiento Cultural</t>
  </si>
  <si>
    <t>Carlos Gaitán
Camilo Tiria</t>
  </si>
  <si>
    <t>carlos.gaitan@scrd.gov.co
camilo.tiria@scrd.gov.co</t>
  </si>
  <si>
    <t xml:space="preserve">OFB
Idartes
FUGA
</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</si>
  <si>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</si>
  <si>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2.1.9  Acciones de educación ambiental en Bogotá donde participan  personas con discapacidad</t>
  </si>
  <si>
    <t xml:space="preserve">(Número de acciones de educación ambiental realizadas y ofrecidas a personas con discapacidad / Número de actividades de acciones de educación ambiental programadas) * 100   </t>
  </si>
  <si>
    <t>13 Acción por el clima</t>
  </si>
  <si>
    <t>13.3 Mejorar la educación, la sensibilización y la capacidad humana e institucional respecto de la mitigación del cambio climático, la adaptación a él, la reducción de sus efectos y la alerta temprana</t>
  </si>
  <si>
    <t>Ambiental, Territorial; Diferencial</t>
  </si>
  <si>
    <t>Ambiente</t>
  </si>
  <si>
    <t>Secretaría Distrital de Ambiente</t>
  </si>
  <si>
    <t>Oficina de Participación, Educación y Localidades</t>
  </si>
  <si>
    <t>Alix Montes / Silvia Ortiz</t>
  </si>
  <si>
    <t>316 6234777 - 3778831</t>
  </si>
  <si>
    <t>alix.montes@ambientebogota.gov.co; silvia.ortiz@ambientebogota.gov.co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</si>
  <si>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</si>
  <si>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2.1.10  Acciones de gestión ambiental local en Bogotá donde participan personas con discapacidad</t>
  </si>
  <si>
    <t>Porcentaje de acciones de gestión ambiental local en Bogotá donde participan personas con discapacidad</t>
  </si>
  <si>
    <t xml:space="preserve">(Número de actividades de gestión ambiental local realizadas y ofrecidas a personas con discapacidad / Número de actividades de gestión ambiental local (acciones de participación) programadas ) * 100  </t>
  </si>
  <si>
    <t>2.1.11  Actividades de divulgación y sensibilización en gestión integral del riesgo, atención y mitigación de desastres con enfoque diferencial, dirigidas a personas con discapacidad y personas cuidadoras de personas con discapacidad.</t>
  </si>
  <si>
    <t>Sumatoria de  actividades de divulgación y sensibilización en gestión integral del riesgo, atención y mitigación de desastres con enfoque diferencial, dirigidas a personas con discapacidad y personas cuidadoras de personas con discapacidad.</t>
  </si>
  <si>
    <t>Ambiental y territorial</t>
  </si>
  <si>
    <t>IDIGER</t>
  </si>
  <si>
    <t>Subdirección para la Reducción del Riesgo y Adaptación al Cambio Climático / Área de Educación e Investigación / Área de Comunicaciones</t>
  </si>
  <si>
    <t>Julio César Pinzón Reyes</t>
  </si>
  <si>
    <t>(601) 4292800</t>
  </si>
  <si>
    <t>jpinzon@idiger.gov.co</t>
  </si>
  <si>
    <t>3. Establecer medidas para la eliminación de barreras y el disfrute del entorno, territorio y medio ambiente como escenarios de interacción social accesibles e incluyentes.</t>
  </si>
  <si>
    <t>3.1  Flota vehicular de transporte público accesible</t>
  </si>
  <si>
    <t>Porcentaje de flota vehicular de transporte público del SITP que cumple condiciones de accesibilidad</t>
  </si>
  <si>
    <t>Número de buses de transporte público SITP que cumplen condiciones de accesibilidad/  flota total vinculada al SITP * 100</t>
  </si>
  <si>
    <t>3.1.1 Seguimiento al Plan de Movilidad Accesible.</t>
  </si>
  <si>
    <t>Porcentaje de avance del seguimiento al Plan de Movilidad Accesible</t>
  </si>
  <si>
    <t>(Número de seguimientos realizados al año al Plan de Movilidad Accesible/ Número seguimientos programados al año al Plan de Movilidad accesible)*100</t>
  </si>
  <si>
    <t>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</si>
  <si>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</si>
  <si>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Poblacional</t>
  </si>
  <si>
    <t>374 
 627</t>
  </si>
  <si>
    <t>Secretaría Distrital de Movilidad</t>
  </si>
  <si>
    <t>Subdirección de Transporte público</t>
  </si>
  <si>
    <t>Rafael Alberto González Rodríguez</t>
  </si>
  <si>
    <t xml:space="preserve">ragonzalezr@movilidadbogota.gov.co </t>
  </si>
  <si>
    <t>3.1.2  Seguimientos periódicos a la flota accesible de los servicios urbano, complementario y especial del componente zonal del SITP.</t>
  </si>
  <si>
    <t>Número de actividades de seguimiento a la flota accesible de los servicios urbano, complementario y especial del componente zonal del SITP</t>
  </si>
  <si>
    <t>Sumatoria de actividades de seguimiento a la flota accesible SITP realizadas. (Se realizará una actividad cada SEMESTRE).</t>
  </si>
  <si>
    <t>Dirección de Buses</t>
  </si>
  <si>
    <t>Lucy Cucaita</t>
  </si>
  <si>
    <t>lucy.cucaita@transmilenio.gov.co</t>
  </si>
  <si>
    <t>Yezid Olave</t>
  </si>
  <si>
    <t>yezid.olave@transmielnio.gov.co</t>
  </si>
  <si>
    <t>3.2 Infraestructura fija de paraderos y estaciones del SITP que son accesibles</t>
  </si>
  <si>
    <t>Porcentaje de infraestructura fija de paraderos y estaciones del SITP que son accesibles</t>
  </si>
  <si>
    <t>Número de paraderos y estaciones del SITP que cumplen condiciones de accesibilidad/ total de paraderos y estaciones del SITP en Bogotá D.C  * 100</t>
  </si>
  <si>
    <t xml:space="preserve">3.2.1  Adecuación de  la infraestructura física de paraderos  en términos de accesibilidad  </t>
  </si>
  <si>
    <t>Número de acciones en accesibilidad implementadas en paraderos, las cuales podrian incluir: módulo braille, zona de espera adecuada y/o mobiliario.</t>
  </si>
  <si>
    <t>Sumatoria de acciones en accesibilidad implementadas en paraderos, las cuales podrian incluir: módulo braille, zona de espera adecuada y/o mobiliario</t>
  </si>
  <si>
    <t>DADEP CONCESIÓN ESPACIO PÚBLICO</t>
  </si>
  <si>
    <t xml:space="preserve">Dirección Técnica de Modos Alternativos y E.C. </t>
  </si>
  <si>
    <t>Maryori Jaimes</t>
  </si>
  <si>
    <t>maryori.jaimes@transmilenio.gov.co@transmilenio.gov.co</t>
  </si>
  <si>
    <t>Manuel Vanegas</t>
  </si>
  <si>
    <t>manuel.vanegas@transmilenio.gov.co</t>
  </si>
  <si>
    <t>3.3 Acciones pedagógicas y comunicativas dirigidas a promover las dinámicas de movilidad segura, incluyente y accesible</t>
  </si>
  <si>
    <t xml:space="preserve"> Número de acciones pedagógicas y comunicativas dirigidas a promover dinámicas de movilidad segura, incluyente y accesible</t>
  </si>
  <si>
    <t>Sumatoria de acciones pedagógicas y comunicativas dirigidas a promover las dinámicas de movilidad segura, incluyente y accesible.</t>
  </si>
  <si>
    <t>3.3.1  Estrategia de participación ciudadana con enfoque diferencial incidente, orientada a promover dinámicas de movilidad segura, incluyente, sostenible y accesible para las personas con discapacidad, familias  personas cuidadoras de personas con discapacidad</t>
  </si>
  <si>
    <t xml:space="preserve">Porcentaje de avance de implementación de la estrategia de participación ciudadana para las personas con discapacidad, familias y personas cuidadoras de personas con discapacidad
</t>
  </si>
  <si>
    <t xml:space="preserve">(Número de acciones de estrategia de participación ciudadana con enfoque diferencial incidente, orientada a promover dinámicas de movilidad segura, incluyente, sostenible y accesible para las personas con discapacidad, familias y personas cuidadoras de personas con discapacidad realizadas / Número de acciones de estrategia de participación ciudadana con enfoque diferencial incidente, orientada a promover dinámicas de movilidad segura, incluyente, sostenible y accesible para las personas con discapacidad, familias y personas cuidadoras de personas con discapacidad programadas)*100
</t>
  </si>
  <si>
    <t>Poblacional; Género</t>
  </si>
  <si>
    <t>Oficina de Gestión Social</t>
  </si>
  <si>
    <t>Adriana Ruth Iza Certuche</t>
  </si>
  <si>
    <t>aiza@movilidadbogota.gov.co</t>
  </si>
  <si>
    <t>Número de acciones pedagógicas y comunicativas dirigidas a promover dinámicas de movilidad segura, incluyente y accesible</t>
  </si>
  <si>
    <t>3.3.2 Acciones de comunicación y pedagogía dirigidas a promover las dinámicas de movilidad segura, incluyente y accesible.</t>
  </si>
  <si>
    <t>Número de acciones de comunicación y pedagogía dirigidas a promover las dinámicas de movilidad segura, incluyente y accesible.</t>
  </si>
  <si>
    <t>Sumatoria de las acciones de comunicación y pedagogía dirigidas a promover las dinámicas de movilidad segura, incluyente y accesible.</t>
  </si>
  <si>
    <t>Igualdad de género</t>
  </si>
  <si>
    <t xml:space="preserve">5.2  Eliminar todas las formas de violencia contra todas las mujeres y las niñas en los ámbitos público y privado, incluidas la trata y la explotación sexual y otros tipos de explotación
</t>
  </si>
  <si>
    <t>Oficina Asesora de Comunicaciones y Cultura para la Movilidad</t>
  </si>
  <si>
    <t>Andrés Fabian Contento Muñoz</t>
  </si>
  <si>
    <t>acontento@movilidadbogota.gov.co</t>
  </si>
  <si>
    <t>Sumatoria de acciones pedagógicas y comunicativas dirigidas a promover las dinámicas de movilidad segura, incluyente y accesible</t>
  </si>
  <si>
    <t>3.3.3  Personas con discapacidad atendidas en el Centro de Orientación a Víctimas de Siniestros Viales - ORVI</t>
  </si>
  <si>
    <t>Porcentaje de personas con discapacidad atendidas en el Centro de Orientación a Víctimas de Siniestros Viales - ORVI</t>
  </si>
  <si>
    <t>(Número de personas con discapacidad atendidas en el centro de Orientación a Víctimas de Siniestros Viales - ORVI/ Total de personas con discapacidad que solicitaron el servicio del Centro de Orientación a Víctimas de Siniestros Viales - ORVI y cumplen los requisitos de atención) * 100</t>
  </si>
  <si>
    <t>3.6 De aquí a 2020, reducir a la mitad el número de muertes y lesiones causadas por accidentes de tráfico en el mundo.</t>
  </si>
  <si>
    <t>3.3.4  Campañas de comunicación con enfoque diferencial de personas con discapacidad, dirigida a los usuarios en general, que haga referencia a la cultura ciudadana y buen uso del Sistema Transmilenio.</t>
  </si>
  <si>
    <t>Número de campañas de comunicación implementadas con enfoque diferencial de personas con discapacidad</t>
  </si>
  <si>
    <t>Sumatoria de campañas de comunicación implementadas con enfoque diferencial a personas con discapacidad.</t>
  </si>
  <si>
    <t>Proyecto de inversión:
Desarrollo y Gestión de la Cultura Ciudadana en el Sistema Integrado de Transporte Público de Bogotá.
Gastos de funcionamiento 
(Profesional Universitario G3 de Responsabilidad  Social)</t>
  </si>
  <si>
    <t>Subgerencia de atención al Usuario y Comunicaciones</t>
  </si>
  <si>
    <t>Yolima Pérez</t>
  </si>
  <si>
    <t>yolima.perez@transmilenio.gov.co</t>
  </si>
  <si>
    <t>Yanira Vargas</t>
  </si>
  <si>
    <t>yanira.vargas@transmilenio.gov.co</t>
  </si>
  <si>
    <t>3.3.5  Encuentros de socialización sobre el Sistema Transmilenio dirigidos a  personas con discapacidad.</t>
  </si>
  <si>
    <t>Número de encuentros de socialización sobre el Sistema Transmilenio dirigidos a personas con discapacidad.</t>
  </si>
  <si>
    <t>Sumatoria de encuentros con personas con discapacidad ejecutados.</t>
  </si>
  <si>
    <t>Gastos de funcionamiento
(12 Profesionales universitarios)</t>
  </si>
  <si>
    <t>3.4. Páginas Web de entidades del distrito capital que implementan ajustes razonables de accesibilidad y usabilidad.</t>
  </si>
  <si>
    <t xml:space="preserve">Porcentaje de páginas Web de entidades del distrito capital que implementan ajustes razonables accesibilidad y usabilidad.
</t>
  </si>
  <si>
    <t>(Número de Páginas Web de entidades del distrito capital que implementan ajustes razonables de accesibilidad y usabilidad / total de Páginas Web de entidades del distrito capital) * 100</t>
  </si>
  <si>
    <t>3.4.1  Capacitaciones para acompañar la implementación de ajustes razonables de accesibilidad y usabilidad en las páginas Web de las entidades públicas del Distrito Capital.</t>
  </si>
  <si>
    <t>Número de Capacitaciones ejecutadas para acompañar la implementación de ajustes razonables de accesibilidad y usabilidad en las páginas Web de las entidades públicas del Distrito Capital.</t>
  </si>
  <si>
    <t>Sumatoria de capacitaciones ejecutadas para  acompañar la implementación de ajustes razonables de accesibilidad y usabilidad en las páginas Web de las entidades públicas del Distrito Capital.</t>
  </si>
  <si>
    <t>9. c Aumentar significativamente el acceso a la tecnología de la información y las comunicaciones y esforzarse por proporcionar acceso universal y asequible a Internet en los países menos adelantados de aquí a 2020</t>
  </si>
  <si>
    <t>3.5  Entidades distritales del sector central y descentralizado que cuentan con ajustes razonables para la eliminación de las barreras comunicativas y físicas</t>
  </si>
  <si>
    <t>Porcentaje de entidades distritales del sector central y descentralizado que cuentan con ajustes razonables para la eliminación de barreras comunicativas y físicas</t>
  </si>
  <si>
    <t>(Número de entidades distritales del sector central y descentralizado que cuentan con ajustes razonables para la eliminación de las barreras comunicativas y físicas/ Entidades distritales del sector central y descentralizado de Bogotá D.C  )* 100</t>
  </si>
  <si>
    <t>3.5.1  Servicio de intérprete en los eventos relacionados con escenarios/instancias/espacios de participación local y distrital para garantizar la comunicación accesible  en el marco  del derecho a la participación de las personas discapacidad auditiva .</t>
  </si>
  <si>
    <t>Sumatoria  de  servicios de intérprete para  personas con discapacidad auditiva en eventos  relacionados con escenarios/ espacios/ instancias  de participación local y distrital</t>
  </si>
  <si>
    <t xml:space="preserve"> Dirección de Asuntos Locales y Participación</t>
  </si>
  <si>
    <t xml:space="preserve">
alejandro.franco@scrd.gov.co</t>
  </si>
  <si>
    <t xml:space="preserve"> Número de entidades distritales del sector central y descentralizado que cuentan con ajustes razonables para la eliminación de las barreras comunicativas y físicas/ Número de Entidades distritales del sector central y descentralizado de Bogotá D.C * 100
</t>
  </si>
  <si>
    <t>3.5.2  Diagnóstico de caracterización de accesibilidad en la infraestructura educativa pública de Bogotá</t>
  </si>
  <si>
    <t>Número de diagnósticos de caracterización de accesibilidad en la infraestructura educativa pública de Bogotá</t>
  </si>
  <si>
    <t>Sumatoria de número de diagnósticos de caracterización de accesibilidad en la infraestructura educativa pública de Bogotá.</t>
  </si>
  <si>
    <t>De aquí a 2030, asegurar el acceso igualitario de todos los hombres y las mujeres a una formación técnica, profesional y superior de calidad, incluida la enseñanza universitaria</t>
  </si>
  <si>
    <t xml:space="preserve">Educación </t>
  </si>
  <si>
    <t>Dirección de Construcción y Conservación de Establecimientos Educativos</t>
  </si>
  <si>
    <t>Luis Antonio Pinzón</t>
  </si>
  <si>
    <t>lpinzonp@educacionbogota.gov.co</t>
  </si>
  <si>
    <t>(Número de entidades distritales del sector central y descentralizado que cuentan con ajustes razonables para la eliminación de las barreras comunicativas y físicas/ Entidades distritales del sector central y descentralizado de Bogotá D.C)  * 100</t>
  </si>
  <si>
    <t>3.5.3 Servicios de interpretación de lengua de señas y guías intérpretes en la red pública integrada de salud.</t>
  </si>
  <si>
    <t>Sumatoria de servicios de  interpretación de lengua de señas y guías intérpretes prestados en la Red Pública.</t>
  </si>
  <si>
    <t>M1gonzalez@saludcapital.gov.co</t>
  </si>
  <si>
    <t>4. Promover acciones afirmativas para la garantía de derechos y estrategias de transformación de paradigmas, estereotipos y representaciones sociales que fortalezcan el reconocimiento de las personas con discapacidad como sujetos de derechos, incentivando la toma de conciencia social.</t>
  </si>
  <si>
    <t>4.1 Aumento de capacidades y competencias institucionales para la incorporación del enfoque diferencial de discapacidad en las entidades del distrito.</t>
  </si>
  <si>
    <t>Porcentaje de servidoras y servidores públicos (as) que cuentan con conocimientos, competencias y actitudes para el ejercicio de sus funciones apropiando el enfoque diferencial de discapacidad</t>
  </si>
  <si>
    <t>(Número de servidoras y servidores públicos que cursan y aprueban el curso virtual de capacitación de la política pública de discapacidad/ número total de servidores (as) públicos de las entidades del distrito)*100</t>
  </si>
  <si>
    <t>4.1.1  Manual de Servicio a la Ciudadanía actualizado en el enfoque diferencial poblacional, donde se incluyan prácticas accesibles e incluyentes para  la atención de personas con discapacidad en las entidades del distrito capital.</t>
  </si>
  <si>
    <t>(Número de fases de actualización e implementación del capítulo que contempla el enfoque diferencial poblacional en el Manual de Servicio a la Ciudadanía, donde se incluyan prácticas accesibles e incluyentes para  la atención de personas con discapacidad en las entidades del distrito capital, ejecutadas / Número de fases de actualización e implementación del capítulo que contempla el enfoque diferencial poblacional en el Manual de Servicio a la Ciudadanía, donde se incluyan practicas accesibles e incluyentes para  la atención de personas con discapacidad en las entidades del distrito capital , programadas)*100</t>
  </si>
  <si>
    <t>Derechos Humanos</t>
  </si>
  <si>
    <t>Subsecretaría de Servicio a la Ciudadanía</t>
  </si>
  <si>
    <t>Diana Marcela Velasco Rincón-</t>
  </si>
  <si>
    <t>3813000 ext. 1300</t>
  </si>
  <si>
    <t xml:space="preserve">dmvelasco@alcaldiabogota.gov.co; </t>
  </si>
  <si>
    <t>Gestión pública</t>
  </si>
  <si>
    <t>Dirección Distrital de Calidad del Servicio</t>
  </si>
  <si>
    <t>Yaneth Moreno Romero</t>
  </si>
  <si>
    <t>3813000 ext. 2100</t>
  </si>
  <si>
    <t>ymorenor@alcaldiabogota.gov.co</t>
  </si>
  <si>
    <t>4.1.2  Diseño y ejecución de un proceso de formación para servidoras y servidores públicos (as) del Distrito Capital con énfasis en la identificación de buenas prácticas y experiencias exitosas en el uso de tecnologías de la información y las comunicaciones para derribar barreras en la atención a población con discapacidad.</t>
  </si>
  <si>
    <t xml:space="preserve">(Número de actividades ejecutadas relacionadas con el diseño del proceso de formación para servidoras y servidores públicos (as) del Distrito Capital con énfasis en la identificación de buenas prácticas y experiencias exitosas en el uso de tecnologías de la información y las comunicaciones para derribar barreras en la atención a población con discapacidad./  Número de actividades programadas relacionadas con el diseño del proceso de formación para servidoras y servidores públicos (as) del Distrito Capital con énfasis en la identificación de buenas prácticas y experiencias exitosas en el uso de tecnologías de la información y las comunicaciones para derribar barreras en la atención a población con discapacidad ) * 100 </t>
  </si>
  <si>
    <t>Agendas de transformación Digital Implementadas</t>
  </si>
  <si>
    <t xml:space="preserve"> </t>
  </si>
  <si>
    <t>4.1.3  Protocolo para la gestión de estrategias de transformación de factores culturales que promueven la discriminación múltiple y vulneran los derechos de las personas con discapacidad</t>
  </si>
  <si>
    <t>Porcentaje de avance en el diseño y la implementación del protocolo para la gestión de estrategias de transformación de factores culturales que promueven la discriminación múltiple y vulneran los derechos de las personas con discapacidad en la ciudad</t>
  </si>
  <si>
    <t>(Acciones ejecutadas para el diseño y acompañamiento a la implementación del protocolo / Acciones programadas  para el diseño y acompañamiento a la implementación del protocolo)*100
Fase 1. Diseño (40%) 
Fase 2. Pedagogía y acompañamiento técnico (60%)</t>
  </si>
  <si>
    <t>Número de estrategias de cultura ciudadana diseñadas y acompañadas</t>
  </si>
  <si>
    <t>Subsecretaría de Cultura Ciudadana y Gestión del conocimiento</t>
  </si>
  <si>
    <t>Henry Samuel Murrain</t>
  </si>
  <si>
    <t>henry.murrain@scrd.gov.co</t>
  </si>
  <si>
    <t>Subdirección para la discapacidad</t>
  </si>
  <si>
    <t xml:space="preserve">4.1.4  Acciones pedagógicas en ajustes razonables, accesibilidad y atención ciudadana desde el enfoque diferencial para la eliminación de barreras actitudinales, físicas y comunicativas, realizadas  a servidores públicos y personal de apoyo de las Alcaldías Locales y nivel central de la Secretaría de Gobierno </t>
  </si>
  <si>
    <t xml:space="preserve">Número de acciones pedagógicas implementadas en ajustes razonables, accesibilidad y atención ciudadana desde el enfoque diferencial para la eliminación de barreras actitudinales, físicas y comunicativas, realizadas  a servidores públicos y personal de apoyo de las alcaldías locales y nivel central de la Secretaría de Gobierno </t>
  </si>
  <si>
    <t xml:space="preserve">Sumatoria  de acciones pedagógicas en ajustes razonables, accesibilidad y atención ciudadana desde el enfoque diferencial para la eliminación de barreras actitudinales, físicas y comunicativas, realizadas  a servidores públicos y personal de apoyo de las alcaldías locales y nivel central de la Secretaría de Gobierno </t>
  </si>
  <si>
    <t>4.2 Aumento de las capacidades en la ciudadanía para el reconocimiento de las personas con discapacidad como sujetos de derechos y la eliminación de la discriminación</t>
  </si>
  <si>
    <t>Número de personas que participan en acciones de concienciación para el reconocimiento de los derechos de las personas con discapacidad para la construcción de una cultura ciudadana incluyente y sin barreras.</t>
  </si>
  <si>
    <t>Sumatoria de personas que participan en acciones de concienciación para el reconocimiento de los derechos de las personas con discapacidad para la construcción de una cultura ciudadana incluyente y sin barreras.</t>
  </si>
  <si>
    <t>4.2.1  Acciones de toma de conciencia frente a la inclusión de las personas con discapacidad a través de una articulación transectorial dirigida a actores del entorno público y privado.</t>
  </si>
  <si>
    <t>(Número de acciones de toma de conciencia ejecutadas para los actores del entorno público y privado  / Número de acciones de toma de conciencia programadas con los actores del entorno público y privado) * 100</t>
  </si>
  <si>
    <t>4.2.2  Eventos recreativos que promueva experiencias de reconocimiento y visibilización de habilidades y capacidades de  las personas con discapacidad y las personas cuidadoras de personas con discapacidad en todo el transcurrir vital.</t>
  </si>
  <si>
    <t>Número de eventos recreativos que promuevan experiencias de reconocimiento y visibilización de habilidades y capacidades de  las personas con discapacidad y las personas cuidadoras de personas con discapacidad en todo el transcurrir vital.</t>
  </si>
  <si>
    <t>Sumatoria de eventos recreativos que promuevan experiencias de reconocimiento y visibilización de habilidades y capacidades de las personas con discapacidad y las personas cuidadoras de personas con discapacidad en todo el transcurrir vital.</t>
  </si>
  <si>
    <t>4.2.3  Actividades de visibilización de las expresiones y prácticas artísticas, culturales y tradicionales de las personas con discapacidad en el desarrollo cultural de la ciudad</t>
  </si>
  <si>
    <t>Número de actividades de visibilización de las expresiones y prácticas artísticas, culturales y tradicionales de las personas con discapacidad en el desarrollo cultural de la ciudad</t>
  </si>
  <si>
    <t>Sumatoria de actividades de visibilización de las expresiones y prácticas artísticas, culturales y tradicionales de las personas con discapacidad en el desarrollo cultural de la ciudad</t>
  </si>
  <si>
    <t xml:space="preserve">Inversión
</t>
  </si>
  <si>
    <t xml:space="preserve">Proyecto 7585 - IDARTES
 Proyecto 7682  FUGA
</t>
  </si>
  <si>
    <t>Subdirección de las Artes - Sectores Sociales</t>
  </si>
  <si>
    <t>Fundación Gilberto Álzate Avendaño - FUGA</t>
  </si>
  <si>
    <t>Subdirección artística y cultural</t>
  </si>
  <si>
    <t xml:space="preserve">Cesar Parra </t>
  </si>
  <si>
    <t>cparra@fuga.gov.co</t>
  </si>
  <si>
    <t>4.2.4  Actividades de reconocimiento y activación de espacios y procesos patrimoniales que garanticen la participación efectiva de personas con discapacidad, familias y personas cuidadoras de personas con discapacidad en todo el curso de vida, que permitan visibilizar y reflexionar sobre las diferentes experiencias de la población con discapacidad.</t>
  </si>
  <si>
    <t>Número de actividades de reconocimiento y activación de espacios y procesos patrimoniales que garanticen la participación efectiva de personas con discapacidad, familias y personas cuidadoras de personas con discapacidad en todo el curso de vida.</t>
  </si>
  <si>
    <t>Sumatoria de actividades de reconocimiento y activación de espacios y procesos patrimoniales que garanticen la participación efectiva de personas con discapacidad, familias y personas cuidadoras en todo el curso de vida.</t>
  </si>
  <si>
    <t>Territorial; Poblacional-Diferencial</t>
  </si>
  <si>
    <t>Instituto Distrital de Patrimonio Cultural- IDPC</t>
  </si>
  <si>
    <t>Su dirección de Divulgación y Apropiación del Patrimonio</t>
  </si>
  <si>
    <t>Francisco Rodríguez Téllez, Oficina Asesora de Planeación</t>
  </si>
  <si>
    <t>jrodriguez@idpc.gov.co</t>
  </si>
  <si>
    <t>4.2.5  Eventos de transformación de imaginarios  y cambio cultural dirigidos a mujeres con discapacidad y mujeres cuidadoras de personas con discapacidad.</t>
  </si>
  <si>
    <t>Número de eventos de transformación de imaginarios  y cambio cultural dirigidos a mujeres con discapacidad y mujeres cuidadoras de personas con discapacidad.</t>
  </si>
  <si>
    <t>Sumatoria del número de  eventos de transformación e imaginarios  y cambio cultural dirigidos a mujeres con discapacidad y mujeres cuidadoras de personas con discapacidad.</t>
  </si>
  <si>
    <t>Garantizar la igualdad de oportunidades y reducir la desigualdad de resultados, incluso eliminando las leyes, políticas y prácticas discriminatorias y promoviendo legislaciones, políticas y medidas adecuadas a ese respecto</t>
  </si>
  <si>
    <t>Diferencial; Género; Derechos</t>
  </si>
  <si>
    <t>VA-Recursos distrito</t>
  </si>
  <si>
    <t>Mujer</t>
  </si>
  <si>
    <t>Secretaria Distrital de Mujer</t>
  </si>
  <si>
    <t xml:space="preserve">Dirección de Enfoque Diferencial </t>
  </si>
  <si>
    <t>Marcia Yazmín Castro</t>
  </si>
  <si>
    <t>mycastro@sdmujer.gov.co</t>
  </si>
  <si>
    <t>4.2.6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</si>
  <si>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Porcentaje de avance de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</si>
  <si>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ejecutadas/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programadas) * 100</t>
  </si>
  <si>
    <t>Subsecretaría para la Gobernabilidad y Garantía de Derechos</t>
  </si>
  <si>
    <t>Daniel Rene Camacho</t>
  </si>
  <si>
    <t>daniel.camacho@gobiernobogota.gov.co</t>
  </si>
  <si>
    <t>4.2.7  Evento de promoción de la transformación de imaginarios  y cambio cultural para el reconocimiento de las habilidades y competencias de las personas con discapacidad, propiciando espacios de interacción y reflexión colectiva sobre sus derechos.</t>
  </si>
  <si>
    <t>Eventos de promoción de la transformación de imaginarios y cambio cultural para el reconocimiento de las habilidades y competencias de las personas con discapacidad, propiciando espacios de interacción y reflexión colectiva sobre sus derechos.</t>
  </si>
  <si>
    <t>Sumatoria del número de eventos  de promoción de la transformación de imaginarios  y cambio cultural para el reconocimiento de las habilidades y competencias de las personas con discapacidad, propiciando espacios de interacción y reflexión colectiva sobre sus derechos.</t>
  </si>
  <si>
    <t>12/31/2034</t>
  </si>
  <si>
    <t>5.  Fortalecer las redes de apoyo y cuidado de las personas con discapacidad a partir de acciones individuales, familiares, colectivas, institucionales y sociales, bajo los principios de autonomía e independencia, en el marco de la garantía de sus derechos</t>
  </si>
  <si>
    <t xml:space="preserve">5.1 Aumento del número de personas cuidadoras de personas con discapacidad vinculadas a la oferta de servicios del distrito para mejorar sus condiciones de vida </t>
  </si>
  <si>
    <t xml:space="preserve">Número de personas cuidadoras de personas con discapacidad vinculadas a la oferta de servicios del distrito para mejorar sus condiciones de vida </t>
  </si>
  <si>
    <t xml:space="preserve">Sumatoria de personas cuidadoras de personas con discapacidad vinculadas a la oferta de servicios del distrito para mejorar sus condiciones de vida </t>
  </si>
  <si>
    <t xml:space="preserve">5.1.1  Procesos de desarrollo de competencias y fortalecimiento de capacidades para personas cuidadoras de personas con discapacidad.
</t>
  </si>
  <si>
    <t xml:space="preserve">Porcentaje de personas cuidadoras de personas con discapacidad que participan en procesos de fortalecimiento y desarrollo de competencias con acciones territorializadas de la oferta. 
</t>
  </si>
  <si>
    <t>(Número de personas cuidadoras de personas con discapacidad que participan en procesos de fortalecimiento y desarrollo de competencias en el servicio / Número de personas cuidadoras de personas con discapacidad que cumplen condiciones para participar en  los procesos de desarrollo de competencias y fortalecimiento de capacidades en la modalidad de atención ) *100</t>
  </si>
  <si>
    <t>5. Lograr la igualdad de género y empoderar a todas las mujeres y las niñas.</t>
  </si>
  <si>
    <t xml:space="preserve"> 5.4 Reconocer y valorar los cuidados y el trabajo doméstico no remunerados mediante servicios públicos, infraestructuras y políticas de protección social</t>
  </si>
  <si>
    <t>5.1.2  Implementación del registro de personas cuidadoras de personas con discapacidad, participantes de las modalidades y estrategias del servicio de la Subdirección para la Discapacidad de la Secretaría Distrital de Integración Social.</t>
  </si>
  <si>
    <t>Porcentaje de avance en la implementación del registro de personas cuidadoras de personas con discapacidad</t>
  </si>
  <si>
    <t>(Número de fases ejecutadas / número de fases programadas)*100</t>
  </si>
  <si>
    <t xml:space="preserve">Poblacional
</t>
  </si>
  <si>
    <t xml:space="preserve">5.1.3  Atención de Personas cuidadoras de personas con discapacidad en el territorio que contribuyan al reconocimiento socioeconómico y la  redistribución de roles en el marco del Sistema Distrital de Cuidado
</t>
  </si>
  <si>
    <t xml:space="preserve">Porcentaje de personas cuidadoras de personas con discapacidad atendidas en los territorios. </t>
  </si>
  <si>
    <t>(Número de personas cuidadoras de personas con discapacidad atendidas en los territorios / Número de personas cuidadoras de personas con discapacidad programadas para la atención en los territorios en el marco de las acciones de la Secretaría Distrital de Integración Social )*100</t>
  </si>
  <si>
    <t xml:space="preserve">Derechos Humanos;
Diferencial; Poblacional; Territorial 
</t>
  </si>
  <si>
    <t xml:space="preserve">5.1.4  Manuales de la Estrategia de prevención de la violencia Entornos Protectores y Territorios seguros, inclusivos y diversos,  que incluyen el enfoque diferencial para personas con discapacidad </t>
  </si>
  <si>
    <t xml:space="preserve">Número de Manuales de la Estrategia de prevención de la violencia Entornos Protectores y Territorios seguros, inclusivos y diversos, que incluyen  el enfoque diferencial para personas con discapacidad </t>
  </si>
  <si>
    <t>Sumatoria de Manuales de la Estrategia de prevención de violencias con el enfoque diferencial con discapacidad incluido</t>
  </si>
  <si>
    <t>Paz, justicia e instituciones sólidas</t>
  </si>
  <si>
    <t>16.1 Reducir significativamente todas las formas de violencia y las correspondientes tasas de mortalidad en todo el mundo.</t>
  </si>
  <si>
    <t>Poblacional
Diferencial
Territorial
Derechos Humanos</t>
  </si>
  <si>
    <t>Recursos de inversión</t>
  </si>
  <si>
    <t>Subdirección para la Familia</t>
  </si>
  <si>
    <t>Omaira Orduz</t>
  </si>
  <si>
    <t>rorduz@sdis.gov.co</t>
  </si>
  <si>
    <t>5.1.5 Jornadas de socialización sobre las competencias de las Comisarias de Familia en temas de violencia en el contexto familiar, dirigidas a personas cuidadoras de personas con discapacidad</t>
  </si>
  <si>
    <t>Número de jornadas de socialización sobre las competencias de las Comisarías de Familia en temas de violencia en el contexto familiar, dirigidas a personas cuidadoras de personas con discapacidad</t>
  </si>
  <si>
    <t>Sumatoria de jornadas de socialización sobre las competencias de las Comisarías de Familia en temas de violencia en el contexto familiar, dirigidas a personas cuidadoras de personas con discapacidad</t>
  </si>
  <si>
    <t>Promover el Estado de derecho en los planos nacional e internacional y garantizar la igualdad de acceso a la justicia para todos</t>
  </si>
  <si>
    <t>Poblacional
Diferencial
Derechos Humanos
De Género</t>
  </si>
  <si>
    <t>Recursos de funcionamiento e inversión</t>
  </si>
  <si>
    <t>&lt;</t>
  </si>
  <si>
    <t>5.1.6  Red de cuidado y salud colectiva de la rehabilitación basada en comunidad (RBC) para personas cuidadoras de personas con discapacidad.</t>
  </si>
  <si>
    <t xml:space="preserve">Sumatoria de Personas cuidadoras de personas con discapacidad  vinculadas a la Red de cuidado y salud colectiva de la Rehabilitación Basada en Comunidad. </t>
  </si>
  <si>
    <t>Derechos Humanos; Poblacional-Diferencial y de Género; Ambiental y Territorial; Desarrollo de capacidades Humanas</t>
  </si>
  <si>
    <t xml:space="preserve">1. Recursos Provenientes del Sistema General de Participaciones (SGP)
7. Otros Recursos departamentales y/o distritales </t>
  </si>
  <si>
    <t xml:space="preserve">5.1.7  Socializaciones  de la Ley 1996 de 2019 dirigidas a personas con discapacidad, familiares y personas cuidadoras de personas con discapacidad para promover el ejercicio de la capacidad legal  </t>
  </si>
  <si>
    <t xml:space="preserve">Porcentaje de socializaciones de la Ley 1996 de 2019 dirigidas a personas con discapacidad, familias y personas cuidadoras de personas con discapacidad promover el ejercicio de la capacidad legal  </t>
  </si>
  <si>
    <t>(Número de socializaciones de la Ley 1996 realizadas  por la SDIS/ Número de socializaciones de la Ley 1996 programas  por la Secretaría Distrital de Integración Social)*100</t>
  </si>
  <si>
    <t>FICHA TÉCNICA INDICADOR DE RESULTADO 1.1</t>
  </si>
  <si>
    <t>Se asocia al resultado 1.1.1  Aumento del índice de inclusión social y productiva de las personas con discapacidad en Bogotá
El indicador se construye utilizando información de los indicadores de los productos 1.1.1 al 1.1.42</t>
  </si>
  <si>
    <t xml:space="preserve">NA </t>
  </si>
  <si>
    <t>Sector responsable</t>
  </si>
  <si>
    <t xml:space="preserve">El índice de inclusión social y productiva se conforma de consta de (4) dimensiones: 1) educación e inclusión digital, 2) Salud, bienestar, proteccion y cuidado, 3) Cultura, recreacion y deporte y 4) empleo y emprendimiento. Cada dimension tiene un peso porcentual igual en el calculo del índice (25% cada dimensiòn). En total, las tres dimensiones recogen 25 indicadores, desagregados de la siguiente forma:
Dimensión 1. Educación e inclusión digital (Ponderación de la dimensión 25 %) (4 indicadores con peso porcentual de 6, 3% cada uno)
1. Porcentaje de matrícula de personas con discapacidad
2. Porcentaje de personas con discapacidad que reciben apoyo financiero público para ingreso a educación posmedia y/o superior 
3. Porcentaje de matrícula de personas con discapacidad en educación superior
4. Porcentaje de personas con discapacidad cualificadas en uso de tics
Dimension 2. Salud, bienestar, protección y cuidado (Ponderación de la dimensión 25 %) (10 indicadores con peso porcentual de 2,5% cada uno)	
1. Porcentaje de personas con discapacidad que acceden a certificación de discapacidad
2. Personas con discapacidad con aseguramiento en salud
3. Personas con discapacidad que acceden a servicios de salud
4. Personas con discapacidad que participan en la red de cuidado colectivo
5. Porcentaje de personas con discapacidad que acceden a la oferta de servicios de desarrollo de capacidades de la SDIS
6. Porcentaje de personas con discapacidad que acceso a la oferta de servicios para la seguridad alimentaria de la SDIS
7. Porcentaje de personas con discapacidad con reconocimiento de la capacidad legal
8. Porcentaje de personas con discapacidad informadas en derechos sexuales y reproductivos
9. Porcentaje de personas con discapacidad que acceden a subsidio de vivienda
10. Porcentaje de personas con discapacidad que acceden a subsidio de transporte
Dimension 3. Cultura, recreación y deporte (Ponderación de la dimensión 25 %) (5 indicadores con peso porcentual de 5% cada uno)
1. Porcentaje de personas con discapacidad que acceden a actividades recreativas, de ejercicio físico y hábitos de vida saludable
2. Porcentaje de personas con discapacidad que acceden a formación deportiva
3. Porcentaje de personas con discapacidad que reciben estímulos para el apoyo de iniciativas, procesos y prácticas culturales, artísticas y patrimoniales
4. Porcentaje de personas con discapacidad que reciben formación artística y cultural
5. Porcentaje de personas con discapacidad que participan en actividades culturales, de fomento a lectura, escritura y oralidad
Dimension 4. Empleo y emprendimiento (Ponderación de la dimensión 25 %) (6 indicadores con peso porcentual de 4,2% cada uno)	
1. Porcentaje de personas con discapacidad vinculadas laboralmente al sector publico
2. Porcentaje de personas con discapacidad con emprendimientos fortalecidos
3. Porcentaje de personas con discapacidad vinculadas a alternativas de generación de ingresos
4. Porcentaje de personas con discapacidad formadas en habilidades para emprendimiento
5. Porcentaje de personas con discapacidad formadas en habilidades para el trabajo
6. Porcentaje de personas con discapacidad que acceden a la ruta de empleabilidad del distrito
La Línea de Base del índice de inclusión social y productiva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pública. El reporte del indicador será anual. 
</t>
  </si>
  <si>
    <t xml:space="preserve">Derechos </t>
  </si>
  <si>
    <t>Poblacional Diferencial</t>
  </si>
  <si>
    <t>x</t>
  </si>
  <si>
    <t>índice de inclusión social y productiva de las personas con discapacidad en Bogotá</t>
  </si>
  <si>
    <t xml:space="preserve">La medición al cumplimiento de este resultado se realizará a partir de los reportes administrativos de cada indicador relacionado para cada dimension descrita en el índice. La Línea de Base del índice de inclusión social y productiva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pública. El reporte del indicador será anual.
 La entidad que ejerza la secretaria técnica distrital de discapacidad solicitara al sector relacionado con la temática del indicador que provea la información requerida. Asimismo, se encargara de la medición de siguientes indicadores solicitando a cada sector la información correspondiente a los mismos:
1. PORCENTAJE DE MATRICULA DE PERSONAS CON DISCAPACIDAD (No de personas con discapacidad matriculadas en instituciones educativas oficiales / número de personas con discapacidad en edad escolar) * 100
2. PORCENTAJE DE PERSONAS CON DISCAPACIDAD QUE RECIBEN APOYO FINANCIERO PUBLICO PARA INGRESO A Educación POSMEDIA Y/O SUPERIOR (No de personas con discapacidad que reciben apoyo financiero público para la educación posmedia y/o educación superior/ No de personas con discapacidad que solicitan el poyo financiero público para la educación posmedia y/o educación superior) * 100
3. PORCENTAJE DE MATRICULA DE PERSONAS CON DISCAPACIDAD EN Educación SUPERIOR (No de personas con discapacidad matriculadas en instituciones educativas oficiales de educación posmedia y/o educación superior/ número de personas con discapacidad entre 17 y 21 años) * 100
4. PORCENTAJE DE PERSONAS CON DISCAPACIDAD CUALIFICADAS EN USO DE TICS (No de personas con discapacidad formadas y/o capacitadas en uso y competencias en tecnologías de la información y las comunicaciones (TIC)/ No de personas con discapacidad registradas y caracterizadas en Bogotá D.C) * 100	
5. PORCENTAJE DE PERSONAS CON DISCAPACIDAD QUE ACCEDEN A CERTIFICACION DE DISCAPACIDAD (No de personas con discapacidad que obtienen certificado/ No de personas con discapacidad registradas y caracterizadas en Bogotá D.C) * 100	
6. PERSONAS CON DISCAPACIDAD CON ASEGURAMIENTO EN SALUD (No de personas con discapacidad con aseguramiento en salud/ No de personas con discapacidad registradas y caracterizadas en Bogotá D.C) * 100	
7. PERSONAS CON DISCAPACIDAD QUE ACCEDEN A SERVICIOS DE SALUD (No de personas con discapacidad con acceso a servicios de salud/ No de personas con discapacidad registradas y caracterizadas en Bogotá D.C) * 100	
8. PERSONAS CON DISCAPACIDAD QUE PARTICIPAN EN LA RED DE CUIDADO COLECTIVO (No de personas con discapacidad vinculadas en la Red de cuidado colectivo de la rehabilitación basada en comunidad (RBC) / No de personas con discapacidad registradas y caracterizadas en Bogotá D.C ) * 100	
9. PORCENTAJE DE PERSONAS CON DISCAPACIDAD QUE ACCEDEN A LA OFERTA DE SERVICIOS DE DESARROLLO DE CAPACIDADES DE LA SDIS (No de personas vinculadas a servicios para el desarrollo de capacidades e inclusión social de la SDIS / No de personas con discapacidad que solicitan vinculación a  servicios para el desarrollo de capacidades e inclusión social de la SDIS) * 100	
10. PORCENTAJE DE PERSONAS CON DISCAPACIDAD QUE ACCESO A LA OFERTA DE SERVICIOS PARA LA SEGURIDAD ALIMENTARIA DE LA SDIS (No de personas con discapacidad que reciben apoyos alimentarios para la seguridad alimentaria y nutricional/ No de personas con discapacidad que solicitan apoyos alimentarios para la seguridad alimentaria y nutricional en Bogotá D.C) * 100	
11. PORCENTAJE DE PERSONAS CON DISCAPACIDAD CON RECONOCIMIENTO DE LA CAPACIDAD LEGAL (No de personas con discapacidad que reciben el servicio de valoración de apoyos para la garantía del derecho a la capacidad legal plena de las personas con discapacidad. / No de personas con discapacidad que solicitan la valoración de apoyo para la toma de decisiones.) * 100	
12. PORCENTAJE DE PERSONAS CON DISCAPACIDAD INFORMADAS EN DERECHOS SEXUALES Y REPRODUCTIVOS (No de personas con discapacidad sensibilizadas y/o capacitadas para la toma de sus propias decisiones informadas con respecto a las relaciones sexuales, el uso de anticonceptivos y la salud reproductiva./No de personas con discapacidad mayores de 18 años registradas y caracterizadas en Bogotá D.C) * 100	
13. PORCENTAJE DE PERSONAS CON DISCAPACIDAD QUE ACCEDEN A SUBSIDIO DE VIVIENDA (No de hogares con por lo menos una persona con discapacidad que acceden a subsidio distrital para la adquisición de vivienda nueva VIS y VIP en Bogotá/ No de hogares con por lo menos una persona con discapacidad que se postulan para acceder a subsidio distrital para la adquisición de vivienda nueva VIS y VIP en Bogotá) * 100	
14. PORCENTAJE DE PERSONAS CON DISCAPACIDAD QUE ACCEDEN A SUBSIDIO DE TRANSPORTE (No de personas con discapacidad que reciben subsidio de transporte/ No de personas con discapacidad que solicitan y cumplen el 100% de los requisitos para acceder al subsidio del transporte)* 100	
15. PORCENTAJE DE PERSONAS CON DISCAPACIDAD QUE ACCEDEN A ACTIVIDADES RECREATIVAS, DE EJERCICIO FISICO Y HABITOS DE VIDA SALUDABLE	(No de personas que participan en actividades recreativas, de ejercicio físico y hábitos de vida saludable /No de personas con discapacidad registradas y caracterizadas en Bogotá D.C) * 100	
16. PORCENTAJE DE PERSONAS CON DISCAPACIDAD QUE ACCEDEN A FORMACION DEPORTIVA	(No de personas con discapacidad formadas deportivamente/No de personas con discapacidad registradas y caracterizadas en Bogotá D.C) * 100	
17. PORCENTAJE DE PERSONAS CON DISCAPACIDAD QUE RECIBEN ESTIMULOS PARA EL APOYO DE INICIATIVAS, PROCESOS Y PRACTICAS CULTURALES, ARTISTICAS Y PATRIMONIALES	(No de personas con discapacidad que reciben estímulos para el apoyo de iniciativas, procesos y prácticas culturales, artísticas y patrimoniales de creación, formación y circulación/ No de personas con discapacidad que se postulan para recibir estímulos para el apoyo de iniciativas, procesos y practicas culturales, artísticas y patrimoniales de creación, formación y circulación.) * 100	
18. PORCENTAJE DE PERSONAS CON DISCACIDAD QUE RECIBEN FORMACION ARTISTICA Y CULTURAL (No de personas con discapacidad que participan en procesos de formación artística y cultural/ No de personas con discapacidad registradas y caracterizadas en Bogotá D.C) * 100
19. PORCENTAJE DE PERSONAS CON DISCAPACIDAD QUE PARTICIPAN EN ACTIVIDADES CULTURALES, DE FOMENTO A LECTURA, ESCRITURA Y ORALIDAD (No de personas con discapacidad que participan en actividades de fomento a la lectura, escritura y oralidad/ No de personas con discapacidad registradas y caracterizadas en Bogotá D.C) * 100	
20. PORCENTAJE DE PERSONAS CON DISCAPACIDAD VINCULADAS LABORALMENTE AL SECTOR PUBLICO (No de personas con discapacidad vinculadas laboralmente en el sector publico/ población con discapacidad caracterizada como población económicamente activa) * 100	
21. PORCENTAJE DE PERSONAS CON DISCAPACIDAD CON EMPRENDIMIENTOS FORTALECIDOS (No de personas con discapacidad con unidades productivas, unidades de negocio y/o microempresas capacitadas en temas de fortalecimiento empresarial/ población con discapacidad caracterizada como población económicamente activa) * 100	
22. PORCENTAJE DE PERSONAS CON DISCAPACIDAD VINCULADAS A ALTERNATIVAS DE GENERACION DE INGRESOS (No de personas con discapacidad vinculadas a alternativas comerciales de generación de ingresos / población con discapacidad caracterizada como población económicamente activa) * 100	
23. PORCENTAJE DE PERSONAS CON DISCAPACIDAD FORMADAS EN HABILIDADES PARA EMPRENDIMIENTO (No de personas con discapacidad formadas para el desarrollo de competencias y habilidades en emprendimiento / población con discapacidad caracterizada como población económicamente activa) * 100	
24. PORCENTAJE DE PERSONAS CON DISCAPACIDAD FORMADAS EN HABILIDADES PARA EL TRABAJO (No de personas con discapacidad formadas en habilidades para el trabajo/ población con discapacidad caracterizada como población económicamente activa) * 100	
25. PORCENTAJE DE PERSONAS CON DISCAPACIDAD QUEACCEDEN A LA RUTA DE EMPLEABILIDAD DEL DISTRITO (No de personas con discapacidad atendidas en la ruta de empleabilidad / población con discapacidad caracterizada como población económicamente activa) * 100	
</t>
  </si>
  <si>
    <t>Fórmula de Resultado</t>
  </si>
  <si>
    <t>La fórmula de cálculo se aplica en dos etapas, así: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</si>
  <si>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Registros administrativos relacionados con cada indicador de cada dimension</t>
  </si>
  <si>
    <t>30 días</t>
  </si>
  <si>
    <t>Gabriel Felipe Angarita Serrano</t>
  </si>
  <si>
    <t xml:space="preserve">Jefe Oficina Asesora de Planeación </t>
  </si>
  <si>
    <t xml:space="preserve">Oficina Asesora de Planeación </t>
  </si>
  <si>
    <t>gabriel.serrano@gobiernobogota.gov.co</t>
  </si>
  <si>
    <t>Secretaria Distrital de Gobierno*</t>
  </si>
  <si>
    <t xml:space="preserve">*: Los resultados de la política pública, el levantamiento de la información, el cálculo y la medición, y reporte del índice de resultado demás aspectos técnicos y metodológicos estarán a cargo de la entidad responsable de la política. 
El índice de resultado y fórmula de cálculo puede estar sujeto a ajustes. </t>
  </si>
  <si>
    <t xml:space="preserve">FICHA TÉCNICA INDICADOR DE RESULTADO 2.1 </t>
  </si>
  <si>
    <t>Se asocia al resultado 2.1  Aumento del índice de participación incidente y representación de personas con discapacidad y organizaciones de y para personas con discapacidad en diferentes espacios, instancias y escenarios de participación política y ciudadana en el distrito capital.
El indicador se construye utilizando información de los indicadores de los productos 2.1.1 al 2.1.11</t>
  </si>
  <si>
    <t xml:space="preserve">El índice de participación incidente y representación de personas con discapacidad y organizaciones de y para personas con discapacidad en diferentes espacios, instancias y escenarios de participación política y ciudadana en el distrito capital. consta de (3) dimensiones: 1) Formación para la participación 2) Fortalecimiento de la representación y 3) Participación para el cuidado del medio ambiente. Cada dimension tiene un peso porcentual igual en el calculo del índice (33,3% cada dimensiòn). En total, las tres dimensiones recogen 7 indicadores, desagregados de la siguiente forma:
Dimensión 1. Fortalecimiento de la representación (Ponderación de la dimensión 33,3 %) (2 indicadores con peso porcentual de 16, 65% cada uno)
1. Porcentaje de Personas con discapacidad formadas en participación, incidencia política y control social
2. Porcentaje de Organizaciones de y para Personas con discapacidad formadas en participación, incidencia política y control social
Dimension 2. Fortalecimiento de la representación (Ponderación de la dimensión 33,3 %) (2 indicadores con peso porcentual de 16,65 % cada uno)	
1. Porcentaje de Instancias distritales con representación de personas con discapacidad
2.Porcentaje de Representantes locales y distritales de personas con discapacidad fortalecidos en participación ciudadana para la toma de decisiones.
Dimension 3. Participación para el cuidado del medio ambiente (Ponderación de la dimensión 33,3 %) (3 indicadores con peso porcentual de 11,10% cada uno)
1. Porcentaje de Personas con discapacidad que participan en acciones de educación ambiental
2. porcentaje de Personas con discapacidad que participan en acciones de gestión ambiental
3. Porcentaje de Personas con discapacidad que participan en acciones para el cuidado del medio ambiente y la gestión del riesgo
La Línea de Base del índice de inclusión social y productiva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publica. El reporte del indicador será anual. 
</t>
  </si>
  <si>
    <t>Derechos Humanos; Poblacional- Diferencial; Territorial”</t>
  </si>
  <si>
    <t xml:space="preserve">La medición al cumplimiento de este resultado se realizará a partir de los reportes administrativos de cada indicador relacionado para cada dimension descrita en el índice. La Línea de Base del Índice de participación incidente y representación de personas con discapacidad y organizaciones de y para personas con discapacidad en diferentes espacios, instancias y escenarios de participación política y ciudadana en el distrito capital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publica. El reporte del indicador será anual.
 La entidad que ejerza la secretaria técnica distrital de discapacidad solicitara al sector relacionado con la temática del indicador que provea la información requerida. Asimismo, se encargara de la medición de siguientes indicadores solicitando a cada sector la información correspondiente a los mismos:
1. Porcentaje de Personas con discapacidad formadas en participación, incidencia política y control social (Personas con discapacidad formadas en procesos de participación, incidencia social, política y control social / No de personas con discapacidad registradas y caracterizadas en Bogotá D.C) * 100
2. Porcentaje de Organizaciones de y para Personas con discapacidad formadas en participación, incidencia política y control social (No de organizaciones de personas con discapacidad que participan en procesos de formación en participación, incidencia social, política y control social / No de organizaciones de y para personas con discapacidad caracterizadas en Bogotá D.C) * 100
3. Instancias distritales con representación de personas con discapacidad (No de instancias distritales y locales que cuentan con representación de personas con discapacidad / No de instancias distritales y locales de Bogotá D.C) * 100
4.Porcentaje de Representantes locales y distritales de personas con discapacidad fortalecidos en participación ciudadana para la toma de decisiones. (No de representantes locales y distritales de personas con discapacidad fortalecidos en participación ciudadana para la toma de decisiones/ No de representantes locales y distritales de personas con discapacidad electos)
5. Porcentaje de Personas con discapacidad que participan en acciones de educación ambiental (No de personas con discapacidad que participan en acciones de educación ambiental/ No de personas con discapacidad registradas y caracterizadas en Bogotá D.C) *100
6. porcentaje de Personas con discapacidad que participan en acciones de gestión ambiental (No de personas con discapacidad que participan en acciones de gestión ambiental/ No de personas con discapacidad registradas y caracterizadas en Bogotá D.C) *100
7. Porcentaje de Personas con discapacidad que participan para el cuidado del medio ambiente y la gestión del riesgo (No de personas con discapacidad que participan en actividades de divulgación y sensibilización en gestión integral del riesgo/ No de personas con discapacidad registradas y caracterizadas en Bogotá D.C) *100
</t>
  </si>
  <si>
    <t>La fórmula de cálculo se aplica en dos etapas, así: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</si>
  <si>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 Los resultados de la política pública, el levantamiento de la información, el cálculo y la medición, y reporte del índice de resultado demás aspectos técnicos y metodológicos estarán a cargo de la entidad responsable de la política. 
El índice de resultado y fórmula de cálculo puede estar sujeto a ajustes.</t>
  </si>
  <si>
    <t>FICHA TÉCNICA INDICADOR DE RESULTADO 3.1</t>
  </si>
  <si>
    <t>Porcentaje de flota vehicular de transporte publico del SITP que cumple condiciones de accesibilidad</t>
  </si>
  <si>
    <t>Se asocia al resultado 3.1 Flota vehicular de transporte publico accesible
El indicador se construye utilizando información de los indicadores de los productos 3.1.1 al 3.1.2</t>
  </si>
  <si>
    <t>El indicador pretende dar cuenta del porcentaje de flota del SITP que cuenta con condiciones de accesibilidad. Este indicador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buses de transporte público SITP que cumplen condiciones de accesibilidad/ flota total vinculada al SITP * 100</t>
  </si>
  <si>
    <t>Porcentaje de Buses</t>
  </si>
  <si>
    <t xml:space="preserve">El indicador se calcula de la siguiente manera: (Número de buses de transporte público SITP que cumplen condiciones de accesibilidad/ flota total vinculada al SITP) * 100
 La entidad que ejerza la secretaria técnica distrital de discapacidad solicitara al sector relacionado con la temática del indicador que provea la información requerida. Asimismo, se encargara de la medición del indicador de resultado.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publica. El reporte del indicador será anual.
</t>
  </si>
  <si>
    <t>Registros administrativos relacionados con la temática del indicador de resultado</t>
  </si>
  <si>
    <t>FICHA TÉCNICA INDICADOR DE RESULTADO 3. 2</t>
  </si>
  <si>
    <t xml:space="preserve">Se asocia al resultado 3.2 Infraestructura fija de paraderos y estaciones del SITP que son accesibles
El indicador se construye utilizando información de los indicadores de los productos 3.2.1 </t>
  </si>
  <si>
    <t xml:space="preserve">El indicador pretende dar cuenta del porcentaje de infraestructura fija de paraderos y estaciones del SITP que son accesibles. Este indicador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paraderos y estaciones del SITP que cumplen condiciones de accesibilidad/ total de paraderos y estaciones del SITP en Bogotá D.C * 100
</t>
  </si>
  <si>
    <t xml:space="preserve"> Porcentaje de infraestructura fija de paraderos y estaciones del SITP que son accesibles</t>
  </si>
  <si>
    <t xml:space="preserve">El indicador se calcula de la siguiente manera: (Número de paraderos y estaciones del SITP que cumplen condiciones de accesibilidad/ total de paraderos y estaciones del SITP en Bogotá D.C) * 100
 La entidad que ejerza la secretaria técnica distrital de discapacidad solicitara al sector relacionado con la temática del indicador que provea la información requerida. Asimismo, se encargara de la medición del indicador de resultado.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pública. El reporte del indicador será anual.
</t>
  </si>
  <si>
    <t>FICHA TÉCNICA INDICADOR DE RESULTADO 3.3</t>
  </si>
  <si>
    <t>Nùmero de acciones pedagógicas y comunicativas dirigidas a promover dinámicas de movilidad segura, incluyente y accesible</t>
  </si>
  <si>
    <t>Se asocia al resultado 3.3 Acciones pedagogicas y comunicativas dirigidas a promover las dinamicas de movilidad segura, incluyente y accesible
El indicador se construye utilizando información de los indicadores de los productos 3.3.1 al 3.3.5</t>
  </si>
  <si>
    <t xml:space="preserve">El indicador pretende dar cuenta del número total de Acciones pedagógicas y comunicativas dirigidas a promover las dinámicas de movilidad segura, incluyente y accesible y se relaciona con el objetivo especifico No 3 que busca establecer medidas para la eliminación de barreras y el disfrute del entorno, territorio y medio ambiente como escenarios de interacción social accesibles e incluyentes. 
El indicador se calcula de la siguiente manera: Sumatoria de Acciones pedagógicas y comunicativas dirigidas a promover las dinámicas de movilidad segura, incluyente y accesible
</t>
  </si>
  <si>
    <t>Acciones pedagógicas y comunicativas dirigidas a promover dinámicas de movilidad segura, incluyente y accesible</t>
  </si>
  <si>
    <t xml:space="preserve">El indicador se calcula de la siguiente manera: Sumatoria de Acciones pedagógicas y comunicativas dirigidas a promover las dinámicas de movilidad segura, incluyente y accesible.
 La entidad que ejerza la secretaria técnica distrital de discapacidad solicitara al sector relacionado con la temática del indicador que provea la información requerida. Asimismo, se encargara de la medición del indicador de resultado.
.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pública.El reporte del indicador será anual.
</t>
  </si>
  <si>
    <t>Registros administrativos relacionados con la tematica del indicador de resultado</t>
  </si>
  <si>
    <t xml:space="preserve">Jefe Oficina Asesora de Planeacion </t>
  </si>
  <si>
    <t>Secretaria Distrital de Gobierno *</t>
  </si>
  <si>
    <t>*: Los resultados de la polìtìca pùblica, el levantamiento de la informaciòn, el cálculo y la mediciòn, y reporte del indice de resultado demàs aspectos tècnicos y metodològicos estaràn a cargo de la entidad responsable de la polìtica. 
El índice de resultado y fórmula de cálculo puede estar sujeto a ajustes.</t>
  </si>
  <si>
    <t>FICHA TÉCNICA INDICADOR DE RESULTADO 3.4</t>
  </si>
  <si>
    <t>Porcentaje de paginas web de entidades del distrito capital que implementan ajustes razonables accesibilidad y usabilidad.</t>
  </si>
  <si>
    <t>Se asocia al resultado 3.4 Paginas web de entidades del distrito capital que implementan ajustes razonables de accesibilidad y usabilidad.
El indicador se construye utilizando información de los indicadores de los productos 3.4.1</t>
  </si>
  <si>
    <t xml:space="preserve">El indicador pretende dar cuenta del porcentaje de paginas web de entidades del distrito capital que implementan ajustes razonables accesibilidad y usabilidad. y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Paginas web de entidades del distrito capital que implementan ajustes razonables de accesibilidad y usabilidad / total de Paginas web de entidades del distrito capital * 100
</t>
  </si>
  <si>
    <t>número de paginas web de entidades del distrito</t>
  </si>
  <si>
    <t xml:space="preserve">El indicador se calcula de la siguiente manera: (Número de Paginas web de entidades del distrito capital que implementan ajustes razonables de accesibilidad y usabilidad / total de Paginas web de entidades del distrito capital ) * 100
Para la medición de este indicador será necesaria la creación de un instrumento que permita la caracterización de las paginas web de entidades del distrito capital teniendo en el componente de implementación de ajustes razonables de accesibilidad y usabilidad de acuerdo con las normas técnicas vigentes. La entidad que ejerza la secretaria técnica distrital de discapacidad diseñará este instrumento y realizara su aplicación seleccionando una muestra para el establecimiento de la línea base. Asimismo, se encargara de la medición del indicador de resultado.
 La meta se proyectará una vez se cuente con la medición del indicador de resultado que establezca la línea base para el primer año de la política pública.El reporte del indicador será anual.
</t>
  </si>
  <si>
    <t>(Número de Páginas Web de entidades del distrito capital que implementan ajustes razonables de accesibilidad y usabilidad / total de Páginas Web de entidades del distrito capital) * 100”</t>
  </si>
  <si>
    <t>FICHA TÉCNICA INDICADOR DE RESULTADO 3.5</t>
  </si>
  <si>
    <t>porcentaje de entidades distritales del sector central y descentralizado que cuentan con ajustes razonables para la eliminación de barreras comunicativas y físicas</t>
  </si>
  <si>
    <t>Se asocia al resultado 3.5 Entidades distritales del sector central y descentralizado que cuentan con ajustes razonables para la eliminación de las barreras comunicativas y físicas
El indicador se construye utilizando información de los indicadores de los productos 3.5.1 al 3.5.3</t>
  </si>
  <si>
    <t xml:space="preserve">El indicador pretende dar cuenta del porcentaje de entidades distritales del sector central y descentralizado que cuentan con ajustes razonables para la eliminación de las barreras comunicativas y físicas y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entidades distritales del sector central y descentralizado que cuentan con ajustes razonables para la eliminación de las barreras comunicativas y físicas/ Número de Entidades distritales del sector central y descentralizado de Bogotá D.C * 100
</t>
  </si>
  <si>
    <t>entidades distritales del sector central y descentralizado que cuentan con ajustes razonables para la eliminación de barreras comunicativas y físicas</t>
  </si>
  <si>
    <t>El indicador se calcula de la siguiente manera: Número de entidades distritales del sector central y descentralizado que cuentan con ajustes razonables para la eliminación de las barreras comunicativas y físicas/ Entidades distritales del sector central y descentralizado de Bogotá D.C * 100
Para la medición de este indicador será necesaria la creación de un instrumento que permita la caracterización de las entidades del sector central y descentralizado que cuentan con ajustes razonables para la eliminación de las barreras comunicativas y físicas. La entidad que ejerza la secretaria técnica distrital de discapacidad diseñará este instrumento y realizara su aplicación seleccionando una muestra para el establecimiento de la línea base. Asimismo, se encargara de la medición del indicador de resultado.
 La meta se proyectará una vez se cuente con la medición del indicador de resultado que establezca la línea base para el primer año de la política pública.El reporte del indicador será anual.</t>
  </si>
  <si>
    <t>(Número de entidades distritales del sector central y descentralizado que cuentan con ajustes razonables para la eliminación de las barreras comunicativas y físicas/ Entidades distritales del sector central y descentralizado de Bogotá D.C  )* 100”</t>
  </si>
  <si>
    <t xml:space="preserve">Secretaria Distrital de Gobierno * </t>
  </si>
  <si>
    <t xml:space="preserve"> *: Los resultados de la política pública, el levantamiento de la información, el cálculo y la medición, y reporte del índice de resultado demás aspectos técnicos y metodológicos estarán a cargo de la entidad responsable de la política. 
El índice de resultado y fórmula de cálculo puede estar sujeto a ajustes.</t>
  </si>
  <si>
    <t>FICHA TÉCNICA INDICADOR DE RESULTADO 4.1</t>
  </si>
  <si>
    <t>Porcentaje de servidoras y servidores públic@s que cuentan con conocimientos, competencias y actitudes para el ejercicio de sus funciones apropiando el enfoque diferencial de discapacidad.</t>
  </si>
  <si>
    <t>Se asocia al resultado 4.1 Aumento de capacidades y competencias institucionales para la incorporación del enfoque diferencial de discapacidad en las entidades del distrito.
El indicador se construye utilizando información de los indicadores de los productos 4.1.1 al 4.1.4</t>
  </si>
  <si>
    <t>Código Meta
 PDD</t>
  </si>
  <si>
    <t xml:space="preserve">
El indicador se define a partir de la aplicación de un instrumento que permite medir el resultado de aprendizaje de las y los servidores públicos de las entidades del Distrito que cuentan con conocimientos, competencias y actitudes para el ejercicio de sus funciones apropiando el enfoque diferencial de discapacidad y se expresa como el porcentaje de servidoras y servidores que han cursado y aprobado el CURSO VIRTUAL DE CAPACITACIÓN DE APLICACION DEL ENFOQUE DIFERENCIAL DE DISCAPACIDAD.
El indicador se calcula de la siguiente manera: número de servidoras y servidores públicos que cursan y aprueban el CURSO VIRTUAL DE CAPACITACIÓN DE APLICACION DEL ENFOQUE DIFERENCIAL DE DISCAPACIDAD / el número total de servidores públicos de las entidades del distrito*100
El Instrumento integra una batería de preguntas que evalúan los conocimientos e información sobre la aplicación del enfoque diferencial de discapacidad (40 Preguntas). El Instrumento será aplicado al final del Curso Virtual y su aprobación y certificación se da con el 90% acertado de respuestas.
 La entidad que ejerza la secretaria técnica distrital de discapacidad diseñará este instrumento y realizara su aplicación seleccionando una muestra para el establecimiento de la línea base. Asimismo, se encargara de la medición del indicador de resultado.
La medición al cumplimiento de este resultado se realizará a partir de los reportes administrativos de cada indicador relacionado para cada dimension descrita en el índice. La meta se proyectará una vez se cuente con la medición del indicador de resultado que establezca la línea base para el primer año de la política pública.El reporte del indicador será anual.</t>
  </si>
  <si>
    <t xml:space="preserve">Derechos Humanos; Poblacional- Diferencial; Territorial
 </t>
  </si>
  <si>
    <t>2034</t>
  </si>
  <si>
    <t>El indicador será medido a través del Instrumento de Evaluación de Competencias Curso Virtual de Capacitación de CAPACITACIÓN DE APLICACION DEL ENFOQUE DIFERENCIAL DE DISCAPACIDAD el cual debe ser diligenciado por las y los servidores que participen en el curso. 
 El Instrumento integra una batería de preguntas que evalúan los conocimientos e información sobre la política pública de discapacidad (20 Preguntas) y Representaciones sociales y actitudes para el ejercicio de la función pública sin discriminación (20 Preguntas). El Instrumento será aplicado al final del Curso Virtual y su aprobación y certificación se da con el 90% acertado de respuestas.
 La entidad que ejerza la secretaria técnica distrital de discapacidad diseñará este instrumento y realizara su aplicación seleccionando una muestra para el establecimiento de la línea base. Asimismo, se encargara de la medición del indicador de resultado. La meta se proyectará una vez se cuente con la medición del indicador de resultado que establezca la línea base para el primer año de la política pública.El reporte del indicador será anual.</t>
  </si>
  <si>
    <t>Fuentes de información</t>
  </si>
  <si>
    <t>FICHA TÉCNICA INDICADOR DE RESULTADO 4.2</t>
  </si>
  <si>
    <t xml:space="preserve">Se asocia al resultado 4.2 Aumento de las capacidades en la ciudadanía para el reconocimiento de las personas con discapacidad como sujetos de derechos y la eliminación de la discriminación
El indicador se construye utilizando información de los indicadores de los productos 4.2.1 al 4.2.7 </t>
  </si>
  <si>
    <t>El indicador pretende dar cuenta del Número de personas que participan en acciones de concienciación para el reconocimiento de los derechos de las personas con discapacidad para la construcción de una cultura ciudadana incluyente y sin barreras y se relaciona con el objetivo especifico No 4. Promover acciones afirmativas para la garantía de derechos y estrategias de transformación de paradigmas, estereotipos y representaciones sociales que fortalezcan el reconocimiento de las personas con discapacidad como sujetos de derechos, incentivando la toma de conciencia social.
El indicador se calcula de la siguiente manera: Sumatoria de personas que participan en acciones de concienciación para el reconocimiento de los derechos de las personas con discapacidad para la construcción de una cultura ciudadana incluyente y sin barreras.</t>
  </si>
  <si>
    <t>Derechos Humanos
 Poblacional diferencial</t>
  </si>
  <si>
    <t>El indicador se calcula de la siguiente manera: Sumatoria de personas que participan en acciones de concienciación para el reconocimiento de los derechos de las personas con discapacidad para la construcción de una cultura ciudadana incluyente y sin barreras.
La entidad que ejerza la secretaria técnica distrital de discapacidad solicitara al sector relacionado con la temática del indicador que provea la información requerida. Asimismo, se encargara de la medición del indicador de resultado.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pública.El reporte del indicador será anual.</t>
  </si>
  <si>
    <t>Sumatoria de personas que participan en acciones de concienciación para el reconocimiento de los derechos de las personas con discapacidad para la construcción de una cultura ciudadana incluyente y sin barreras</t>
  </si>
  <si>
    <t>FICHA TÉCNICA INDICADOR DE RESULTADO 5.1</t>
  </si>
  <si>
    <t xml:space="preserve">Número de personas cuidadoras de personas con discapacidad vinculadas a la oferta de servicios del distrito para mejorar sus condiciones de vida
</t>
  </si>
  <si>
    <t>Se asocia al resultado 5.1 Aumento del número de personas cuidadoras de personas con discapacidad vinculadas a la oferta de servicios del distrito para mejorar sus condiciones de vida 
El indicador se construye utilizando información de los indicadores de los productos 5.1.1 al 5.1.7</t>
  </si>
  <si>
    <t xml:space="preserve">El indicador pretende dar cuenta del Número de personas cuidadoras de personas con discapacidad vinculadas a la oferta de servicios del distrito para mejorar sus condiciones de vida y se relaciona con el objetivo especifico 5. Fortalecer las redes de apoyo y cuidado de las personas con discapacidad a partir de acciones individuales, familiares, colectivas, institucionales y sociales, bajo los principios de autonomía e independencia, en el marco de la garantía de sus derechos
El indicador se calcula de la siguiente manera: Sumatoria de personas cuidadoras de personas con discapacidad vinculadas a la oferta de servicios, detallado asi:
1. PERSONAS CUIDADORAS DE PERSONAS CON DISCAPACIDAD QUE RECIBEN FORTALECIMIENTO EMPRESARIAL	(Sumatoria de personas cuidadoras de con discapacidad con unidades productivas, unidades de negocio y/o microempresas capacitadas en temas de fortalecimiento empresarial
2. PERSONAS CUIDADORAS DE PERSONAS CON DISCAPACIDAD VINCULADAS (No de personas cuidadoras de personas con discapacidad vinculadas a alternativas comerciales de generacion de ingresos)
3. PERSONAS CUIDADORAS DE PERSONAS CON DISCAPACIDAD FORMADAS EN HABILIDADES FINANCIERAS (Sumatoria de personas cuidadoras de personas con discapacidad formadas en habilidades financieras)
4. PERSONAS CUIDADORAS DE PERSONAS CON DISCAPACIDAD FORTALECIDAS EN HABILIDADES DE EMPRENDIMIENTO (Sumatoria de personas cuidadoras de personas con discapacidad formadas para el desarrollo de competencias y habilidades en emprendimiento) 
5. PERSONAS CUIDADORAS DE PERSONAS CON DISCAPACIDAD (Sumatoria de personas cuidadoras de personas con discapacidad que participan en procesos de desarrollo de competencias y fortalecimiento de capacidades en servicios de la SDIS)
6. PERSONAS CUIDADORAS DE PERSONAS CON DISCAPACIDAD EN RUTA DE EMPLEABILIDAD (Sumatoria de personas cuidadoras de personas con discapacidad atendidas en la ruta de empleabilidad)
10. PERSONAS CUIDADORAS DE PERSONAS CON DISCAPACIDAD QUE PARTICIPAN EN ACCIONES DE SALUD (Sumatoria de personas cuidadoras de personas con discapacidad que participan en las acciones de la red de cuidado y salud colectiva RBC)
11. PERSONAS CUIDADORAS DE PERSONAS CON DISCAPACIDAD QUE PARTICIPAN EN ACCIONES DE RECONOCIMIENTO, REDISTRIBUCION Y REDUCCION DEL ROL DE CUIDADO (Sumatoria de personas cuidadoras de personas con discapacidad que participan de acciones de reconocimiento, redistribucion y reduccion del tiempo de cuidado no remunerado)
12. PERSONAS CUIDADORAS DE PERSONAS CON DISCAPACIDAD FORTALECIDAS PARA LA Participación INCIDENTE (Sumatoria de Personas cuidadoras de personas con discapacidad formadas en participación, incidencia política y control social)
13. PERSONAS CUIDADORAS DE PERSONAS CON DISCAPACIDAD QUE ACCEDEN A ACTIVIDADES RECREATIVAS, DE EJERCICIO FISICO Y HABITOS DE VIDA SALUDABLE (Sumatoria de personas que participan en actividades recreativas, de ejercicio fisico y habitos de vida saludable)
16. PERSONAS CUIDADORAS DE PERSONAS CON DISCAPACIDAD QUE RECIBEN FORMACION ARTISTICA Y CULTURAL (Sumatoria de personas cuidadoras de personas con discapacidad que participan en procesos de formacion artistica y cultural)
17. PERSONAS CUIDADORAS DE PERSONAS CON DISCAPACIDAD QUE PARTICIPAN EN ACTIVIDADES CULTURALES, DE FOMENTO A LECTURA, ESCRITURA Y ORALIDAD (Sumatoria de personas cuidadoras de personas con discapacidad que participan en actividades de fomento a la lectura, escritura y oralidad)
18. PERSONAS CUIDADORAS DE PERSONAS CON DISCAPACIDAD FORTALECIDAS EN PREVENCION DE VIOLENCIA (Sumatoria de personas cuidadoras de personas con discapacidad que participan en acciones de prevencion de violencia en el contexto familiar) 
19. PERSONAS CUIDADORAS DE PERSONAS CON DISCAPACIDAD FORTALECIDAS EN PREVENCION DE DISCRIMINACION (Sumatoria de personas cuidadoras que participan en acciones de prevencion de discriminacion hacia las personas con discapacidad)
20. PERSONAS CUIDADORAS DE PERSONAS CON DISCAPACIDAD FORTALECIDAS EN PROMOCION DEL EJERCICIO DE LA CAPACIDAD LEGAL DE LAS PERSONAS CON DISCAPACIDAD (Sumatoria de personas cuidadoras de personas con discapacidad que participan en acciones de promocion del ejercio de la capacidad legal de las personas con discapacidad)
</t>
  </si>
  <si>
    <t>Derechos Humanos; Poblacional- Diferencial; Territorial
 Poblacional diferencial</t>
  </si>
  <si>
    <t xml:space="preserve">
El indicador se calcula de la siguiente manera: Sumatoria de personas cuidadoras de personas con discapacidad vinculadas a la oferta de servicios, detallado asi:
1. PERSONAS CUIDADORAS DE PERSONAS CON DISCAPACIDAD QUE RECIBEN FORTALECIMIENTO EMPRESARIAL	(Sumatoria de personas cuidadoras de con discapacidad con unidades productivas, unidades de negocio y/o microempresas capacitadas en temas de fortalecimiento empresarial
2. PERSONAS CUIDADORAS DE PERSONAS CON DISCAPACIDAD VINCULADAS (No de personas cuidadoras de personas con discapacidad vinculadas a alternativas comerciales de generacion de ingresos)
3. PERSONAS CUIDADORAS DE PERSONAS CON DISCAPACIDAD FORMADAS EN HABILIDADES FINANCIERAS (Sumatoria de personas cuidadoras de personas con discapacidad formadas en habilidades financieras)
4. PERSONAS CUIDADORAS DE PERSONAS CON DISCAPACIDAD FORTALECIDAS EN HABILIDADES DE EMPRENDIMIENTO (Sumatoria de personas cuidadoras de personas con discapacidad formadas para el desarrollo de competencias y habilidades en emprendimiento) 
5. PERSONAS CUIDADORAS DE PERSONAS CON DISCAPACIDAD (Sumatoria de personas cuidadoras de personas con discapacidad que participan en procesos de desarrollo de competencias y fortalecimiento de capacidades en servicios de la SDIS)
6. PERSONAS CUIDADORAS DE PERSONAS CON DISCAPACIDAD EN RUTA DE EMPLEABILIDAD (Sumatoria de personas cuidadoras de personas con discapacidad atendidas en la ruta de empleabilidad)
10. PERSONAS CUIDADORAS DE PERSONAS CON DISCAPACIDAD QUE PARTICIPAN EN ACCIONES DE SALUD (Sumatoria de personas cuidadoras de personas con discapacidad que participan en las acciones de la red de cuidado y salud colectiva RBC)
11. PERSONAS CUIDADORAS DE PERSONAS CON DISCAPACIDAD QUE PARTICIPAN EN ACCIONES DE RECONOCIMIENTO, REDISTRIBUCION Y REDUCCION DEL ROL DE CUIDADO (Sumatoria de personas cuidadoras de personas con discapacidad que participan de acciones de reconocimiento, redistribucion y reduccion del tiempo de cuidado no remunerado)
12. PERSONAS CUIDADORAS DE PERSONAS CON DISCAPACIDAD FORTALECIDAS PARA LA Participación INCIDENTE (Sumatoria de Personas cuidadoras de personas con discapacidad formadas en participación, incidencia política y control social)
13. PERSONAS CUIDADORAS DE PERSONAS CON DISCAPACIDAD QUE ACCEDEN A ACTIVIDADES RECREATIVAS, DE EJERCICIO FISICO Y HABITOS DE VIDA SALUDABLE (Sumatoria de personas que participan en actividades recreativas, de ejercicio fisico y habitos de vida saludable)
16. PERSONAS CUIDADORAS DE PERSONAS CON DISCAPACIDAD QUE RECIBEN FORMACION ARTISTICA Y CULTURAL (Sumatoria de personas cuidadoras de personas con discapacidad que participan en procesos de formacion artistica y cultural)
17. PERSONAS CUIDADORAS DE PERSONAS CON DISCAPACIDAD QUE PARTICIPAN EN ACTIVIDADES CULTURALES, DE FOMENTO A LECTURA, ESCRITURA Y ORALIDAD (Sumatoria de personas cuidadoras de personas con discapacidad que participan en actividades de fomento a la lectura, escritura y oralidad)
18. PERSONAS CUIDADORAS DE PERSONAS CON DISCAPACIDAD FORTALECIDAS EN PREVENCION DE VIOLENCIA (Sumatoria de personas cuidadoras de personas con discapacidad que participan en acciones de prevencion de violencia en el contexto familiar) 
19. PERSONAS CUIDADORAS DE PERSONAS CON DISCAPACIDAD FORTALECIDAS EN PREVENCION DE DISCRIMINACION (Sumatoria de personas cuidadoras que participan en acciones de prevencion de discriminacion hacia las personas con discapacidad)
20. PERSONAS CUIDADORAS DE PERSONAS CON DISCAPACIDAD FORTALECIDAS EN PROMOCION DEL EJERCICIO DE LA CAPACIDAD LEGAL DE LAS PERSONAS CON DISCAPACIDAD (Sumatoria de personas cuidadoras de personas con discapacidad que participan en acciones de promocion del ejercio de la capacidad legal de las personas con discapacidad)
La entidad que ejerza la secretaria tecnica distrital de discapacidad solicitara al sector relacionado con la tematica del indicador que provea la informacion requerida. Asimismo, se encargara de la medicion del indicador de resultado. La Línea de Base del resultado serà calculada tomando la medicion del indicador de resultado para el primer año de la polìtica pùblica. El indicador utiliza como fuente de informacion los registros adminsitrativos. La meta se proyectarà una vez se cuente con la medicion del indicador de resultado que establezca la línea base para el primer año de la política publica.El reporte del indicador sera anual.</t>
  </si>
  <si>
    <t>Sumatoria de personas cuidadoras de personas con discapacidad vinculadas a la oferta de servicios del distrito para mejorar sus condiciones de vida</t>
  </si>
  <si>
    <t xml:space="preserve">Secretaria Distrital de Gobierno* </t>
  </si>
  <si>
    <t>FICHA TÉCNICA INDICADOR DE PRODUCTO 1.1.1</t>
  </si>
  <si>
    <t xml:space="preserve">Número de Personas con discapacidad y afectaciones psicosociales vinculadas a la Red de cuidado y salud colectiva de la RBC </t>
  </si>
  <si>
    <t>Relación entre el indicador de producto y el resultado esperado</t>
  </si>
  <si>
    <t>1. Aumento del índice de inclusión social y productiva de las personas con discapacidad en Bogotá</t>
  </si>
  <si>
    <t>Hacer un nuevo contrato social con igualdad de oportunidades para la inclusión social, productiva y política</t>
  </si>
  <si>
    <t>Sistema Distrital del Cuidado</t>
  </si>
  <si>
    <t>El indicador pretender medir al número personas con discapacidad y afectaciones psicosociales vinculadas a la Red de cuidado y salud colectiva de la RBC, se realizará por medio del reporte de las Subredes Integradas de Servicios de Salud en relación con las acciones de RBC en el marco del Plan de Salud Pública de Intervenciones Colectivas.</t>
  </si>
  <si>
    <t>Descripción del producto</t>
  </si>
  <si>
    <t xml:space="preserve">El Modelo territorial de Salud, en su línea operativa Entornos Cuidadores, implementa la Red de cuidado colectivo de la Rehabilitación Basada en Comunidad (RBC) para población con discapacidad y afectaciones psicosociales, la cual hace referencia al conjunto de acciones colectivas con enfoque diferencial y territorial dirigidas a personas con discapacidad, con afectaciones psicosociales y sus familias, organizadas hacia la adquisición gradual de capacidades, empoderamiento en prácticas de autocuidado, cuidado mutuo, cuidado colectivo y del entorno, autonomía y autogestión. 
La RBC es una estrategia de base comunitaria dirigida a favorecer el goce efectivo de los derechos de personas con discapacidad, familias y personas cuidadoras, mediante acciones que fomentan su salud, empoderamiento, participación y la activación a rutas de atención e inclusión. 
La misma, integra acciones de promoción de la salud, prevención y aplazamiento de la discapacidad, atención integral en salud y rehabilitación funcional e integral, con un componente diferencial de RBC - Salud Mental y la promoción de los derechos sexuales y reproductivos, con enfoque resolutivo y territorial aportando a modificar los determinantes sociales de la salud, 
Las actividades que se dinamizan en el marco de la estrategia son: 
• Prácticas de cuidado para personas con discapacidad y afectaciones psicosociales en nodos de familias
• Gestores por el cuidado de la salud y la inclusión
• Desarrollo de capacidades para la inclusión en adolescentes y jóvenes, con y sin discapacidad
Las actividades pueden presentar transformaciones en su dinámica, estructura, contenido y programación acorde con las necesidades de la población y los temas sobre salud en la ciudad, igualmente, la vinculación de las personas se da por demanda y voluntad de participación en la oferta que la estrategia RBC contenga en cada vigencia.
</t>
  </si>
  <si>
    <t>Meta(s) de resultado a la que el producto aporta mediante su implementación.</t>
  </si>
  <si>
    <t>Este indicador se relaciona con la meta de resultado: 1. Aumento del índice de inclusión social y productiva de las personas con discapacidad en Bogotá</t>
  </si>
  <si>
    <t>Objetivo de Desarrollo Sostenible ODS</t>
  </si>
  <si>
    <t>Meta ODS</t>
  </si>
  <si>
    <t>3.8 Lograr la cobertura sanitaria universal, en particular la protección contra los riesgos financieros, el acceso a servicios de salud esenciales de calidad y el acceso a medicamentos y vacunas seguros, eficaces, asequibles y de calidad para todos</t>
  </si>
  <si>
    <t>Fórmula de cálculo</t>
  </si>
  <si>
    <t>Sumatoria de Personas con Discapacidad y afectaciones psicosociales vinculadas a la Red de cuidado colectivo de la RBC para población con discapacidad y afectaciones psicosociales.</t>
  </si>
  <si>
    <t>Tableros de control PSPIC</t>
  </si>
  <si>
    <t>2032</t>
  </si>
  <si>
    <t>localidad</t>
  </si>
  <si>
    <t>La medición se realizará anualmente teniendo en cuenta el reporte de las Subredes Integradas de Servicios de Salud, en relación al número personas con discapacidad y afectaciones psicosociales vinculadas a la Red de cuidado y salud colectiva de la RBC, en los tableros control de las acciones de RBC en el marco del Plan de Salud Pública de Intervenciones Colectivas</t>
  </si>
  <si>
    <t>Registros RBC - salud publica- SDS 
Seguimiento a Proyecto 7826 - SEGPLAN</t>
  </si>
  <si>
    <t xml:space="preserve">Adriana Mercedes Ardila Sierra </t>
  </si>
  <si>
    <t>Subdirectora de Determinantes en Salud</t>
  </si>
  <si>
    <t xml:space="preserve">Subdirección de Determinantes en Salud </t>
  </si>
  <si>
    <t>AMArdila@saludcapítal.gov.co</t>
  </si>
  <si>
    <t>Cristina de los Ángeles Losada Forero</t>
  </si>
  <si>
    <t>Directora de Planeación Sectorial.</t>
  </si>
  <si>
    <t>FICHA TÉCNICA INDICADOR DE PRODUCTO 1.1.2</t>
  </si>
  <si>
    <t>Número de personas con discapacidad certificadas y registradas en el RLCPD en Bogotá DC.</t>
  </si>
  <si>
    <t>Mejora de la gestión de instituciones de salud</t>
  </si>
  <si>
    <t xml:space="preserve">Describe el número de personas que se auto reconocen con discapacidad y que son certificadas e incluidas en el Registro de localización y caracterización de personas con discapacidad (RLCPD) en Bogotá D.C </t>
  </si>
  <si>
    <t>La certificación de discapacidad y registro en el RLCPD es el resultado de la valoración por equipo multidisciplinario, que es realizada por la IPS autorizadas para tal fin por la SDS, que en cumplimiento de la Resolución 1239 de 2022, expedida por el Ministerio de Salud, debe garantizar el acceso a la valoración, de toda persona que lo solicite. El certificado de discapacidad permite a los ciudadanos en condición de discapacidad acceder a la oferta programática institucional de diferentes sectores de la ciudad y el RLCPD se constituye en la fuente oficial de estadísticas sobre esta población, como insumo fundamental para la formulación de políticas públicas, planes, programas y proyectos institucionales. Se espera tener 279,433 personas registradas en el RLCPD para el año 2032</t>
  </si>
  <si>
    <t>Diferencial y Poblacional</t>
  </si>
  <si>
    <t>Sumatoria de personas con discapacidad certificadas y registradas en el Distrito Capital.</t>
  </si>
  <si>
    <t>PLATAFORMA WEB SISPRO</t>
  </si>
  <si>
    <t>La información se extrae la plataforma del Ministerio de Salud y Protección Social SISPRO, que contiene el registro de todas la personas valoradas por equipo multidisciplinario y certificadas con discapacidad.</t>
  </si>
  <si>
    <t>PLATAFORMA WEB SISPRO MINISTERIO DE SALUD Y PROTECCION SOCIAL</t>
  </si>
  <si>
    <t>Director de Provisión de Servicios de Salud</t>
  </si>
  <si>
    <t>3649090 Ext. 9512</t>
  </si>
  <si>
    <t>Directora de Planeación Sectorial</t>
  </si>
  <si>
    <t>Secretaria Distrital de Salud</t>
  </si>
  <si>
    <t>FICHA TÉCNICA INDICADOR DE PRODUCTO 1.1.3</t>
  </si>
  <si>
    <t>Porcentaje de Personas con discapacidad matriculadas  en las Instituciones Educativas Distritales en todos los ciclos y niveles educativos ofrecidos por la Secretaría de Educación del Distrito.</t>
  </si>
  <si>
    <t>R1 Aumento del índice de inclusión social y productiva de las personas con discapacidad en Bogotá</t>
  </si>
  <si>
    <t>Igualdad de calidad de vida</t>
  </si>
  <si>
    <t xml:space="preserve">Inclusión educativa para la equidad
</t>
  </si>
  <si>
    <t>EDUCACIÒN</t>
  </si>
  <si>
    <t>Con este indicador se calcula el porcentaje de personas con discapacidad que solicitan cupo en el sistema educativo oficial de Bogotá y están vinculados al sistema educativo oficial a través de una IED que atiende a las personas con discapacidad en todos los ciclos y niveles ofrecidos por la SED.</t>
  </si>
  <si>
    <t xml:space="preserve">El ingreso al sistema educativo de las personas con discapacidad y su atención con los apoyos y medios necesarios para otorgar una educación de calidad a este grupo poblacional contribuye al resultado de personas con discapacidad vinculadas a la Ruta de Atención Integral que contiene la oferta distrital de servicios que aportan al desarrollo de capacidades y bienestar social. Atender la demanda educativa de personas con discapacidad en el sistema educativo oficial de Bogotá en Instituciones Educativas Distritales que prestan el servicio educativo para personas con discapacidad en todos los ciclos y niveles ofrecidos por la SED. </t>
  </si>
  <si>
    <t>Personas con discapacidad</t>
  </si>
  <si>
    <t>Informes de gestión del proyecto asociado 7690 Fortalecimiento de la política de educación inclusiva y Reporte de MATRICULA SIMAT</t>
  </si>
  <si>
    <t>Se toma el total de personas con discapacidad matriculadas en las IED en cualquiera de los ciclos y niveles ofertados en dichas IED (información reportada por SIMAT) y se divide sobre el total de personas con discapacidad que solicitan cupo en las IED en cualquiera de los ciclos y niveles ofertados y luego el resultado se multiplica por 100</t>
  </si>
  <si>
    <t xml:space="preserve">Informes de gestión elaborados por el Gerente de proyecto trimestralmente y reporte de matrícula de SIMAT </t>
  </si>
  <si>
    <t xml:space="preserve">10 días </t>
  </si>
  <si>
    <t>II 2021    Ninguna</t>
  </si>
  <si>
    <t>Virginia Torres Montoya</t>
  </si>
  <si>
    <t>Secretaría de Educación del Distrito</t>
  </si>
  <si>
    <t xml:space="preserve">Dirección de Inclusión e Integración de Poblaciones </t>
  </si>
  <si>
    <t>votorresm1@educaciónbogota.gov.co</t>
  </si>
  <si>
    <t>324100 2200</t>
  </si>
  <si>
    <t>Stella Penagos C.</t>
  </si>
  <si>
    <t xml:space="preserve">Profesional Especializado       </t>
  </si>
  <si>
    <t xml:space="preserve">Los informes de gestión de proyecto asociado 7690 Fortalecimiento de la política de educación inclusiva, lo elabora y entrega el gerente cada tres meses. El reporte de SIMAT es mensual. </t>
  </si>
  <si>
    <t>FICHA TÉCNICA INDICADOR DE PRODUCTO 1.1.4</t>
  </si>
  <si>
    <t>porcentaje de IED que atienden personas con discapacidad, que cuentan con sistemas de apoyo garantizado para la atención educativa de estudiantes con discapacidad, según los apoyos requeridos.</t>
  </si>
  <si>
    <t xml:space="preserve">Igualdad de calidad de vida </t>
  </si>
  <si>
    <t xml:space="preserve">Inclusión educativa para la equidad </t>
  </si>
  <si>
    <t>Garantizar el sistema de apoyos en las IED que atienden población con discapacidad contribuye a lograr la vinculación de las personas con discapacidad a la Ruta Integral que contiene la oferta distrital de servicios que aportan al desarrollo de capacidades y bienestar social El producto permite entregar a las instituciones educativas distritales que atienden población con discapacidad los apoyos requeridos para el disfrute del derecho a la educación en todos los niveles y ciclos (Docentes de apoyo pedagógico, interpretes de lengua de señas, modelos lingüísticos, mediadores pedagógicos y auxiliares de enfermería)</t>
  </si>
  <si>
    <t xml:space="preserve"> Este indicador se relaciona con la meta de resultado: 1.Aumento del índice de inclusión social y productiva de las personas con discapacidad en Bogotá</t>
  </si>
  <si>
    <t xml:space="preserve">Educación de calidad </t>
  </si>
  <si>
    <t>(Número de Instituciones Educativas del Distrito que cuentan con el sistema de apoyos para la atención de estudiantes con discapacidad, según apoyos requeridos/ Número de IED que requieren el sistema de apoyos y ofrecen atención educativa formal a personas con discapacidad.)* 100</t>
  </si>
  <si>
    <t>Número de IED con apoyos educativos que atienden población con discapacidad</t>
  </si>
  <si>
    <t>Informe de gestión del proyecto 7690</t>
  </si>
  <si>
    <t>Localidad</t>
  </si>
  <si>
    <t>(Número de Instituciones Educativas del Distrito que cuentan con el sistema de apoyos para la atención de estudiantes con discapacidad, según apoyos requeridos de acuerdo con el número de personas matriculadas en el SIMAT en esas instituciones educativas/ Número de Instituciones Educativas del Distrito que atienden personas con discapacidad y requieren de apoyos educativos) x 100%</t>
  </si>
  <si>
    <t xml:space="preserve">Informe de gestión trimestral del proyecto 7690 </t>
  </si>
  <si>
    <t>Los informes de gestión de proyecto asociado 7690 Fortalecimiento de la política de educación inclusiva, lo elabora y entrega el gerente cada tres meses. El reporte de SIMAT es mensual</t>
  </si>
  <si>
    <t>FICHA TÉCNICA INDICADOR DE PRODUCTO 1.1.5</t>
  </si>
  <si>
    <t xml:space="preserve">Porcentaje de acompañamientos técnicos y pedagógicos dirigidos a docentes y directivos docentes de instituciones que atienden población con discapacidad en la atención educativa a estudiantes con discapacidad desde el enfoque diferencial, en el marco de la inclusión y equidad en la educación. </t>
  </si>
  <si>
    <t>1.Aumento del índice de inclusión social y productiva de las personas con discapacidad en Bogotá</t>
  </si>
  <si>
    <t xml:space="preserve">Este indicador permite establecer el porcentaje de IED que atienden población con discapacidad y cuentan con acompañamiento técnico y pedagógico a docentes y directivos docentes de estas IED </t>
  </si>
  <si>
    <t>El acompañamiento técnico y pedagógico a las IED que atienden personas con discapacidad permite brindar una educación de calidad a este grupo poblacional y así contribuir al logro de un Índice de personas con discapacidad vinculadas a la Ruta de Atención Integral que contiene la oferta distrital de servicios que aportan al desarrollo de capacidades y bienestar social. El acompañamiento técnico y pedagógico a docentes y directivos docentes de las instituciones educativas oficiales se refiere a que, desde el nivel central, se brinda asesoría a las instituciones educativas distritales en estrategias para la atención educativa de estudiantes con discapacidad desde enfoque diferencial, en el marco de la inclusión y equidad en la educación.</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</si>
  <si>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</si>
  <si>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Acompañamiento realizados a docentes y directivos docentes en Instituciones educativas distritales que ofrecen atención educativa</t>
  </si>
  <si>
    <t>Informe de gestión trimestral del proyecto 7690</t>
  </si>
  <si>
    <t>(Número de acompañamientos realizados a docentes y directivos docentes en las IED que ofrecen atención educativa a estudiantes con discapacidad / Número de acompañamientos realizados a docentes y directivos docentes en las IED que ofrecen atención educativa a estudiantes con discapacidad) x 100</t>
  </si>
  <si>
    <t>Informe de gestión Proyecto 7690</t>
  </si>
  <si>
    <t>Secretaria de Educación de Bogotá</t>
  </si>
  <si>
    <t>vtorres@educaciónbogota.gov.co</t>
  </si>
  <si>
    <t xml:space="preserve">Stella Penagos C. </t>
  </si>
  <si>
    <t>Profesional Especializado</t>
  </si>
  <si>
    <t>Los informes de gestión de proyecto asociado 7690 Fortalecimiento de la política de educación inclusiva lo elabora y entrega el gerente cada tres meses. El reporte de SIMAT es mensual.</t>
  </si>
  <si>
    <t>FICHA TÉCNICA INDICADOR DE PRODUCTO 1.1.6</t>
  </si>
  <si>
    <t>Porcentaje de convocatorias que incluyan factor diferencial por condición de discapacidad para la financiación del ingreso a la educación posmedia pública y/o privada (todas las formas: gratuidad- apoyos no reembolsables, crédito beca condonables y no condonables, apoyos financieros, etc.) </t>
  </si>
  <si>
    <t>Jóvenes con capacidades: proyecto de vida para la ciudadanía, la innovación y el trabajo del siglo XXI</t>
  </si>
  <si>
    <t>Agencia Atenea</t>
  </si>
  <si>
    <t>El indicador tiene por objeto identificar la proporción de convocatorias que incluyan un factor diferencial por condición de discapacidad para la financiación del ingreso a la educación posmedia. Se calculará como porcentaje de convocatorias que incluyan factor diferencial por condición de discapacidad para la financiación del ingreso a la educación posmedia.</t>
  </si>
  <si>
    <t>Este indicador se relaciona con la meta de resultado: 1.  Aumento del índice de inclusión social y productiva de las personas con discapacidad en Bogotá</t>
  </si>
  <si>
    <t>Derechos Humanos; Poblacional, Diferencial</t>
  </si>
  <si>
    <t>Porcentaje de Convocatorias</t>
  </si>
  <si>
    <t>Atenea</t>
  </si>
  <si>
    <t>2030</t>
  </si>
  <si>
    <t>En el numerador se tomará el número de convocatorias realizadas que incluyan factor diferencial por condición de discapacidad para la financiación del ingreso a la educación posmedia pública y/o privada (todas las formas: gratuidad- apoyos no reembolsables, crédito beca condonables y no condonables, apoyos financieros, etc.) por ATENEA y para el denominador se tomará el total de convocatorias realizadas para la financiación del ingreso a la educación posmedia pública y/o privada (todas las formas: gratuidad- apoyos no reembolsables, crédito beca condonables y no condonables, apoyos financieros, etc.) por ATENEA</t>
  </si>
  <si>
    <t>Convocatorias Atenea</t>
  </si>
  <si>
    <t>Ninguna</t>
  </si>
  <si>
    <t>Subgerente de Análisis de Información y Gestión del Conocimiento</t>
  </si>
  <si>
    <t>dterneraa@educaciónbogota.gov.co</t>
  </si>
  <si>
    <t>(601) 666 0006</t>
  </si>
  <si>
    <t>Ana Cecilia Tamayo Osorio</t>
  </si>
  <si>
    <t>Subgerente de Planeación</t>
  </si>
  <si>
    <t>Se complementa con seguimiento al número de personas en condición de discapacidad elegibles en las diferentes convocatorias realizadas por Atenea</t>
  </si>
  <si>
    <t>FICHA TÉCNICA INDICADOR DE PRODUCTO 1.1.7</t>
  </si>
  <si>
    <t>Número de actividades recreativas dirigidas a personas con discapacidad, familias y personas cuidadoras de personas con discapacidad en todo el transcurrir vital, que cuenten con las adaptaciones y ajustes razonables para el disfrute del tiempo libre.</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</si>
  <si>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</si>
  <si>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</si>
  <si>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IDRD</t>
  </si>
  <si>
    <t xml:space="preserve">Realizar actividades recreativas dirigidas a personas con discapacidad, familias y personas cuidadoras de personas con discapacidad que se encuentren localizados en los territorios de las 46 UPZ priorizadas de las 14 localidades. Estas actividades se pueden realizar de forma virtual o presencial. </t>
  </si>
  <si>
    <t>El objetivo del proyecto de recreación consiste en incorporar la formación en valores ciudadanos en la oferta de programas de recreación y deportes que permitan la apropiación y resignificación de la vida social y comunitaria, a través de las actividades de: 
1.	Parques para la cultura ciudadana
2.	Eco aventuras
3.	Reconociendo nuestras habilidades
4.	Círculos lúdicos
5.	Recreolympiadas
6.	Red sensibilizándonos</t>
  </si>
  <si>
    <t>3.4</t>
  </si>
  <si>
    <t>Para 2030, reducir en un tercio la mortalidad prematura por enfermedades no transmisibles mediante la prevención y el tratamiento y promover la salud mental y el bienestar.</t>
  </si>
  <si>
    <t>Actividades</t>
  </si>
  <si>
    <t>Sistema de Información Misional - SIM - IDRD</t>
  </si>
  <si>
    <t>Sumatoria de actividades recreativas en donde participan personas en condición de discapacidad</t>
  </si>
  <si>
    <t>IDRD - SISTEMA DE INFORMACIÓN MISIONAL - SIM</t>
  </si>
  <si>
    <t xml:space="preserve">15 días </t>
  </si>
  <si>
    <t>Aura Escamilla Ospina</t>
  </si>
  <si>
    <t>Subdirectora Técnica de Recreación y Deporte</t>
  </si>
  <si>
    <t>aura.escamilla@idrd.gov.co</t>
  </si>
  <si>
    <t>Martha Rodríguez Martínez</t>
  </si>
  <si>
    <t>Jefe Oficina Asesora de Planeación</t>
  </si>
  <si>
    <t>FICHA TÉCNICA INDICADOR DE PRODUCTO 1.1.8</t>
  </si>
  <si>
    <t>Aumentar a 48% el porcentaje de personas que realizan actividad física en Bogotá</t>
  </si>
  <si>
    <t xml:space="preserve">Realizar sesiones de actividad física orientadas al desarrollo de hábitos de vida saludable y fortalecimiento de habilidades para la vida para las personas con discapacidad y las personas cuidadoras de personas con discapacidad acorde a las condiciones y características específicas de esta población. </t>
  </si>
  <si>
    <t xml:space="preserve">Realizar en concertación con la institucionalidad o la comunidad sesiones de actividad física orientadas al desarrollo de hábitos de vida saludable y fortalecimiento de habilidades para la vida para las personas con discapacidad y personas cuidadoras de personas con discapacidad acorde a las condiciones y características específicas de esta población. </t>
  </si>
  <si>
    <t xml:space="preserve"> Poblacional; diferencial; territorial</t>
  </si>
  <si>
    <t>Sumatoria de sesiones de actividad física orientadas al desarrollo de hábitos de vida saludable y fortalecimiento de habilidades para la vida para las personas cuidadoras acorde a las condiciones y características específicas de esta población</t>
  </si>
  <si>
    <t>FICHA TÉCNICA INDICADOR DE PRODUCTO 1.1.9</t>
  </si>
  <si>
    <t xml:space="preserve">Número de Personas con Discapacidad atendidas en los diferentes programas de formación deportiva. </t>
  </si>
  <si>
    <t>1.  Aumento del índice de inclusión social y productiva de las personas con discapacidad en Bogotá</t>
  </si>
  <si>
    <t xml:space="preserve"> Implementar 1 estrategia que articule el deporte en el Distrito Capital, para el desarrollo en la base deportiva </t>
  </si>
  <si>
    <t xml:space="preserve">El indicador hace referencia a las personas con Discapacidad que participan en los diferente procesos de formación deportiva. </t>
  </si>
  <si>
    <t>Procesos de formación deportiva en el programa de Escuelas de Mi Barrio para las personas con discapacidad de carácter formativo, incluyente y educativo extraescolar, donde los participantes sin importar su edad, pueden iniciar el aprendizaje y fundamentación de un deporte, afianzando su formación integral como ciudadanos/as, utilizando como medio el gusto y la inclinación por la práctica deportiva con contenidos sistemáticos, a fin de orientar y promover futuros deportistas para la reserva y talento deportivo, con alta calidad de vida y condiciones, que nos permitan alcanzar óptimos niveles de competencia desarrolladas en las diferentes localidades de Bogotá.
Deporte para la Vida es una estrategia para la promoción de la actividad física y la salud mental, mediante la práctica del deporte en varias modalidades, con entrenamientos gratuitos dictados en los escenarios del Sistema Distrital de Parques. El programa está orientado a motivar hábitos saludables en las personas, como producto de la práctica deportiva, para así contar con una sociedad feliz, sana y productiva.</t>
  </si>
  <si>
    <t xml:space="preserve">Sumatoria de personas con discapacidad beneficiados en los diferentes programas de formación deportiva. 
</t>
  </si>
  <si>
    <t>Sumatoria de personas con discapacidad beneficiados en los diferentes programas de formación deportiva. (Escuelas de Mi Barrio y Deporte para la Vida)</t>
  </si>
  <si>
    <t>FICHA TÉCNICA INDICADOR DE PRODUCTO 1.1.10</t>
  </si>
  <si>
    <t>Número de deportistas con discapacidad de alto rendimiento apoyados-as técnica, científica y socialmente</t>
  </si>
  <si>
    <t xml:space="preserve">El indicador hace referencia al número de deportistas hombres y mujeres que hacen parte del deporte de alto rendimiento en el sector paralímpico. </t>
  </si>
  <si>
    <t xml:space="preserve">Reporte de personas de alto rendimiento del sector paralímpico del registro de Bogotá, los cuales se les brinda apoyo técnico, científico y social. </t>
  </si>
  <si>
    <t>Este indicador se relaciona con la meta de resultado: 1.1 Aumento del índice de inclusión social y productiva de las personas con discapacidad en Bogotá</t>
  </si>
  <si>
    <t>Poblacional; diferencial; territorial</t>
  </si>
  <si>
    <t>Sumatoria de deportistas con Discapacidad de alto rendimiento beneficiados con apoyo técnico, científico y social</t>
  </si>
  <si>
    <t>FICHA TÉCNICA INDICADOR DE PRODUCTO 1</t>
  </si>
  <si>
    <t xml:space="preserve">Niños, niñas, adolescentes y jóvenes en con discapacidad,  formados en disciplinas deportivas priorizadas, en el marco de la jornada escolar complementaria. </t>
  </si>
  <si>
    <t>R1. Personas con discapacidad vinculadas a la Ruta Intersectorial para la  Atencion integral de las Personas con Discapacidad del Distrito Capital</t>
  </si>
  <si>
    <t>Formar 40.000 niñas, niños y adolescentes y jóvenes en disciplinas deportivas priorizadas en el marco de la jornada escolar complementaria</t>
  </si>
  <si>
    <t>CulturaRecreaciónyDeporte</t>
  </si>
  <si>
    <t xml:space="preserve">El indicador hace referencia al número de niños, niñas, adolescentes y jóvenes con discapacidad de discapacidad,  formados en disciplinas deportivas priorizadas, en el marco de la jornada escolar complementaria. </t>
  </si>
  <si>
    <t>Reporte de niños, niñas, adolescentes y jóvenes, formados en las disciplinas deportivas priorizadas en el marco de la Jornada Escolar Complementaria en Bogotá. El proyecto de inversión del IDRD ofrece la enseñanza en deportes como centros de interés a los escolares de las Instituciones Educativas Distritales inscritas por medio de un pacto de cobertura, asignando formadores especializados en deporte y actividad física, orientados y apoyados por un equipo pedagógico y uno social que refuerza los conceptos y pedagogías necesarias para una intervención efectiva en los estudiantes beneficiados</t>
  </si>
  <si>
    <t>Este indicador se relaciona con la meta de resultado:   Personas con discapacidad  vinculadas a la Ruta de Atencion integral para el  el desarrollo de las capacidades y el bienestar social de las personas con discapacidad</t>
  </si>
  <si>
    <t>Saludybienestar</t>
  </si>
  <si>
    <t xml:space="preserve"> Poblacional; diferencial</t>
  </si>
  <si>
    <t>Sumatoria de Niños, niñas, adolescentes y jóvenes con discapacidad,  formados en disciplinas deportivas priorizadas, en el marco de la jornada escolar</t>
  </si>
  <si>
    <t>Sumatoria de Niños, niñas, adolescentes y jóvenes en condición de discapacidad,  formados en disciplinas deportivas priorizadas, en el marco de la jornada escolar</t>
  </si>
  <si>
    <t>articulaciones con diferentes actores del ecosistema digital establecidas, para la cualificación de personas con discapacidad y personas cuidadoras en el manejo y uso de las TIC.</t>
  </si>
  <si>
    <t>54 Transformación digital y gestión de TIC para un territorio inteligente</t>
  </si>
  <si>
    <t>Secrtaria General de la Alcaldia Mayor de Bogota</t>
  </si>
  <si>
    <t>Mide el número de articulaciones con actores del ecosistema digital establecidas, para la cualificación de personas con discapacidad y personas cuidadoras en el manejo y uso de las TIC.</t>
  </si>
  <si>
    <t>Mediante la Articulación con diferentes actores del ecosistema digital para la cualificación de las personas con discapacidad y personas cuidadoras en el manejo y uso de las TIC.</t>
  </si>
  <si>
    <t>Este indicador se relaciona con la meta de resultado:   Personas con discapacidad vinculadas a la Ruta Intersectorial para la  Atencion integral de las Personas con Discapacidad del Distrito Capital</t>
  </si>
  <si>
    <t>Diferencial;  Poblacional</t>
  </si>
  <si>
    <t>Sumatoria de articulaciones con actores del ecosistema digital estabecidas para la cualificación de las personas con discapacidad y personas cuidadoras en el manejo y uso de las TIC.</t>
  </si>
  <si>
    <t>Articulaciones</t>
  </si>
  <si>
    <t>La medición se hace mediante el conteo de las articulaciones de los procesos de cualificación para personas con discapacidad y personas cuidadoras con los diferentes actores del ecosistema digital oficializadas por correo u oficio. Una vez finalizado el proceso de cualificación se presenta informe.</t>
  </si>
  <si>
    <t>Alta Consejeria Distrital de TIC</t>
  </si>
  <si>
    <t>30 Días</t>
  </si>
  <si>
    <t>Felipe Guzman Ramirez</t>
  </si>
  <si>
    <t>Alto Consejero Distrital de TIC</t>
  </si>
  <si>
    <t>Secretaria General de la Alcaldia Mayor de Bogota</t>
  </si>
  <si>
    <t>3813000 ext 2001</t>
  </si>
  <si>
    <t>Doris Bibiana Cardozo Peña</t>
  </si>
  <si>
    <t>Secretaría General de la Alcaldía Mayor de Bogotá D.C.</t>
  </si>
  <si>
    <t>FICHA TÉCNICA INDICADOR DE PRODUCTO 2</t>
  </si>
  <si>
    <t xml:space="preserve"> espacios de conectividad promocionados para el uso de las TIC por parte de la población con discapacidad, sus familias y personas cuidadoras.</t>
  </si>
  <si>
    <t>Mide el número de espacios de conectividad promocionados para el uso de las TIC por parte de la población con discapacidad, sus familias y personas cuidadoras.</t>
  </si>
  <si>
    <t>Mediante la identificación y promoción de espacios de conectividad adecuados para el acceso, uso y aprovechamiento de TIC por parte de las personas con discapacidad y sus familias y personas cuidadoras  tanto públicos como privados, se facilita y promueve el manejo y uso de TIC´s entre este grupo poblacional que permitan su mayor inclusión en los diferentes escenarios familiares, económicos, sociales, políticos, culturales, participativos, educativos, entre otros</t>
  </si>
  <si>
    <t>Sumatoria de espacios de conectividad  identificados y promocionados para el uso de las TIC por parte de la población con discapacidad, sus familias y personas cuidadoras.</t>
  </si>
  <si>
    <t>Espacios</t>
  </si>
  <si>
    <t>La medición se hará  mediante la cuantificación de espacios de conectividad promocionados para el uso de las TIC por parte de la población con discapacidad, sus familias y personas cuidadoras.</t>
  </si>
  <si>
    <t xml:space="preserve">Informe de gestión de la estrategia de apropiación digital </t>
  </si>
  <si>
    <t>Secretaría General</t>
  </si>
  <si>
    <t>Alta Consejería Distrital de TIC</t>
  </si>
  <si>
    <t>FICHA TÉCNICA INDICADOR DE PRODUCTO 3</t>
  </si>
  <si>
    <t>capacitaciones ejecutadas para acompañar la implementación de ajustes razonables de accesibilidad y usabilidad en las páginas Web de las entidades públicas del Distrito Capital.</t>
  </si>
  <si>
    <t>Mide el número de capacitaciones ejecutadas para acompañar la implementación de ajustes razonables de accesibilidad y usabilidad en las páginas Web de las entidades pùblicas del Distrito Capital</t>
  </si>
  <si>
    <t>Capacitaciones para acompañar la implementación de ajustes razonables de accesibilidad y usabilidad en las páginas Web de las entidades pùblicas del Distrito Capital.</t>
  </si>
  <si>
    <t>diferencial; poblacional</t>
  </si>
  <si>
    <t>Capacitaciones</t>
  </si>
  <si>
    <t>La medición se hará  mediante la cuantificación de capacitaciones ejecutadas para  acompañar la implementación de ajustes razonables de accesibilidad y usabilidad en las páginas Web de las entidades pùblicas del Distrito Capital.</t>
  </si>
  <si>
    <t>FICHA TÉCNICA INDICADOR DE PRODUCTO 1.1.11</t>
  </si>
  <si>
    <t xml:space="preserve">Número de niños, niñas, adolescentes y jóvenes en con discapacidad, formados en disciplinas deportivas priorizadas, en el marco de la jornada escolar complementaria. </t>
  </si>
  <si>
    <t xml:space="preserve">El indicador hace referencia al número de niños, niñas, adolescentes y jóvenes con discapacidad de discapacidad, formados en disciplinas deportivas priorizadas, en el marco de la jornada escolar complementaria. </t>
  </si>
  <si>
    <t>Este indicador se relaciona con la meta de resultado:1. Aumento del índice de inclusión social y productiva de las personas con discapacidad en Bogotá</t>
  </si>
  <si>
    <t>Sumatoria de Niños, niñas, adolescentes y jóvenes en condición de discapacidad, formados en disciplinas deportivas priorizadas, en el marco de la jornada escolar</t>
  </si>
  <si>
    <t>FICHA TÉCNICA INDICADOR DE PRODUCTO 1.1.12</t>
  </si>
  <si>
    <r>
      <t>Articulaciones con diferentes actores del ecosistema digita</t>
    </r>
    <r>
      <rPr>
        <b/>
        <sz val="12"/>
        <rFont val="Arial Narrow"/>
        <family val="2"/>
      </rPr>
      <t xml:space="preserve">l realizadas </t>
    </r>
    <r>
      <rPr>
        <sz val="12"/>
        <rFont val="Arial Narrow"/>
        <family val="2"/>
      </rPr>
      <t>para la cualificación de personas con discapacidad y personas cuidadoras en el manejo y uso de las TIC.</t>
    </r>
  </si>
  <si>
    <t xml:space="preserve">Secretaría General de la Alcaldía Mayor de Bogotá D.C. </t>
  </si>
  <si>
    <r>
      <t xml:space="preserve">Mide el número de articulaciones con actores del ecosistema digital </t>
    </r>
    <r>
      <rPr>
        <b/>
        <sz val="12"/>
        <rFont val="Arial Narrow"/>
        <family val="2"/>
      </rPr>
      <t>realizadas</t>
    </r>
    <r>
      <rPr>
        <sz val="12"/>
        <rFont val="Arial Narrow"/>
        <family val="2"/>
      </rPr>
      <t>, para la cualificación de personas con discapacidad y personas cuidadoras en el manejo y uso de las TIC.</t>
    </r>
  </si>
  <si>
    <t>Mediante la articulación con diferentes actores del ecosistema digital para la cualificación de las personas con discapacidad y personas cuidadoras en el manejo y uso de las TIC.</t>
  </si>
  <si>
    <t>Diferencial; Poblacional.</t>
  </si>
  <si>
    <r>
      <t xml:space="preserve">Sumatoria de articulaciones con actores del ecosistema digital </t>
    </r>
    <r>
      <rPr>
        <b/>
        <sz val="12"/>
        <rFont val="Arial Narrow"/>
        <family val="2"/>
      </rPr>
      <t>realizadas</t>
    </r>
    <r>
      <rPr>
        <sz val="12"/>
        <rFont val="Arial Narrow"/>
        <family val="2"/>
      </rPr>
      <t xml:space="preserve"> para la cualificación de las personas con discapacidad y personas cuidadoras en el manejo y uso de las TIC.</t>
    </r>
  </si>
  <si>
    <t xml:space="preserve"> Iván Mauricio Durán Pabón</t>
  </si>
  <si>
    <t>Alto Consejero TIC</t>
  </si>
  <si>
    <t>imduran@alcaldiabogota.gov.co</t>
  </si>
  <si>
    <t>601-3813000 ext. 1900</t>
  </si>
  <si>
    <t>FICHA TÉCNICA INDICADOR DE PRODUCTO 1.1.13</t>
  </si>
  <si>
    <r>
      <t>No de Espacios de conectividad</t>
    </r>
    <r>
      <rPr>
        <b/>
        <sz val="12"/>
        <rFont val="Arial Narrow"/>
        <family val="2"/>
      </rPr>
      <t xml:space="preserve"> promocionados</t>
    </r>
    <r>
      <rPr>
        <sz val="12"/>
        <rFont val="Arial Narrow"/>
        <family val="2"/>
      </rPr>
      <t xml:space="preserve"> para el uso de las TIC por parte de la población con discapacidad, sus familias y personas cuidadoras.</t>
    </r>
  </si>
  <si>
    <r>
      <t xml:space="preserve">Mide el número de espacios de conectividad </t>
    </r>
    <r>
      <rPr>
        <b/>
        <sz val="12"/>
        <rFont val="Arial Narrow"/>
        <family val="2"/>
      </rPr>
      <t>promocionados</t>
    </r>
    <r>
      <rPr>
        <sz val="12"/>
        <rFont val="Arial Narrow"/>
        <family val="2"/>
      </rPr>
      <t xml:space="preserve"> para el uso de las TIC por parte de la población con discapacidad, sus familias y personas cuidadoras.</t>
    </r>
  </si>
  <si>
    <t>Mediante la promoción de espacios de conectividad adecuados para el acceso, uso y aprovechamiento de TIC por parte de las personas con discapacidad y sus familias y personas cuidadoras tanto públicos como privados, se facilita y promueve el manejo y uso de TIC´s entre este grupo poblacional que permitan su mayor inclusión en los diferentes escenarios familiares, económicos, sociales, políticos, culturales, participativos, educativos, entre otros</t>
  </si>
  <si>
    <t>Diferencial; Poblacional;</t>
  </si>
  <si>
    <r>
      <t xml:space="preserve">Sumatoria de espacios de conectividad </t>
    </r>
    <r>
      <rPr>
        <b/>
        <sz val="12"/>
        <rFont val="Arial Narrow"/>
        <family val="2"/>
      </rPr>
      <t>promocionados</t>
    </r>
    <r>
      <rPr>
        <sz val="12"/>
        <rFont val="Arial Narrow"/>
        <family val="2"/>
      </rPr>
      <t xml:space="preserve"> para el uso de las TIC por parte de la población con discapacidad, sus familias y personas cuidadoras.</t>
    </r>
  </si>
  <si>
    <t>Espacios de conectividad</t>
  </si>
  <si>
    <t>La medición se hará mediante la cuantificación de espacios de conectividad promocionados para el uso de las TIC por parte de la población con discapacidad, sus familias y personas cuidadoras.</t>
  </si>
  <si>
    <t>FICHA TÉCNICA INDICADOR DE PRODUCTO 1.1.14</t>
  </si>
  <si>
    <t>Número de Personas con Discapacidad y/o personas cuidadoras de personas con discapacidad formadas y capacitadas en fortalecimiento empresarial y productivo.</t>
  </si>
  <si>
    <t>7772-Implementación de estrategias de organización de zonas de uso y aprovechamiento económico del espacio público en Bogotá</t>
  </si>
  <si>
    <t>IPES</t>
  </si>
  <si>
    <t>mide el número total de personas en condición de discapacidad formadas y capacitadas en temas de fortalecimiento empresarial y productivo en sus unidades productivas, unidades de negocio y microempresas.</t>
  </si>
  <si>
    <t>la formación y la capacitación es vital para fortalecer el capital humano de las personas en condición de discapacidad; esta capacitación se realiza a la medida de las necesidades de la población, con el objetivo de que mejoren las competencias necesarias para sus negocios</t>
  </si>
  <si>
    <t>Aporta a la meta de resultado 1. Aumento del índice de inclusión social y productiva de las personas con discapacidad en Bogotá</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</si>
  <si>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 financiación</t>
  </si>
  <si>
    <t>Bases de datos poblacionales</t>
  </si>
  <si>
    <t>se construye con base en el reporte de atención enviado por las subdirecciones misionales, se suman las diferentes capacitaciones recibidas por las personas condición de discapacidad para calcular un gran total de personas atendidas</t>
  </si>
  <si>
    <t>Subdirecciones misionales</t>
  </si>
  <si>
    <t>Edwin Ramírez Londoño</t>
  </si>
  <si>
    <t>Ipes</t>
  </si>
  <si>
    <t>Subdirección de Diseño y Análisis Estratégico</t>
  </si>
  <si>
    <t>earamirezl@ipes.gov.co</t>
  </si>
  <si>
    <t>personas con discapacidad y/o personas cuidadoras de personas con discapacidad vinculadas a procesos de formación para el trabajo (blandas, transversales y laborales), que solicitan el servicio o son remitidas por la entidad competente.</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</si>
  <si>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</si>
  <si>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Propósito 1: Hacer un nuevo contrato social con igualdad de oportunidades para la inclusión social, productiva y política</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</si>
  <si>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</si>
  <si>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SDDE</t>
  </si>
  <si>
    <t>Número de personas con discapacidad y/o personas cuidadoras de personas con discapacidad vinculadas a procesos de formación para el trabajo (blandas, transversales y laborales), que solicitan el servicio o son remitidas por la entidad competente.</t>
  </si>
  <si>
    <t>La Subdirección de Empleo y Formación cuenta con la Agencia Pública de Gestión y Colocación de Empleo del Distrito - Bogotá Trabaja,  la cual opera la Ruta de Empleabilidad, es asi que  cada participante de las personas con discapacidad y/o personas cuidadoras de personas con discapacidad desarrollaran las siguientes etapas: registro,  se verifica lla documentación e incluyen a los participantes atendidos a la plataforma SISE dando paso a la etapa de Orientación,  en esta etapa verifican el perfil laboral de cada participoante una vez finalizada esta etapa remiten a los participantes a la etapa de Formacion, en el cual se dictan los talleres en competencias blandas, transversales y desarrollo de habilidades para el trabajo con la presencia de  talleres para la presentación de la hoja de vida y las entrevistas finalmente cada uno de los participantes realizan la etapa de Intermediación laboral en la cual son remitidos a ofertas de trabajo que cumplian con el perfil ocupacinal requerido para las vacantes ofertadas por la Agencia Pública de Gestión y Colocación de Empleo del Distrito - Bogotá Trabaja. es de precisar que en el desarrollo de esto producto se tomaran el reporte de la plataforma SISE - SUIM que contenga la Formación en habilidades para el trabajo (blandas, transversales y laborales) para personas con discapacidad, y/o personas cuidadoras de personas con discapacidad</t>
  </si>
  <si>
    <t>8.5. Lograr el empleo pleno y productivo y el trabajo decente para todas las mujeres y los hombres, incluidos los jóvenes y las personas con discapacidad, así como la igualdad de remuneración por trabajo de igual valor.</t>
  </si>
  <si>
    <t>SISE - SUIM</t>
  </si>
  <si>
    <t>2024</t>
  </si>
  <si>
    <t>Registros en la plataforma de la agencia de empleo</t>
  </si>
  <si>
    <t>SISE - PILA</t>
  </si>
  <si>
    <t>Bernardo Bnrigad Posse</t>
  </si>
  <si>
    <t>Subdirector de Empleo y Formación</t>
  </si>
  <si>
    <t>Secretaría de Desarrollo Económico</t>
  </si>
  <si>
    <t>Subdirección de Empleo y Formación</t>
  </si>
  <si>
    <t>Luis alfredo Chaparro</t>
  </si>
  <si>
    <t>El proyecto de inversión tiene cobertura de atención a la población en general, incluida las personas con discapacidad y personas cuidadoras de personas con discapacidad. La Subdirección de empleo y formación no cuenta con una desagregación presupuestal por tipo de población debido a que su atención se realiza por demanda</t>
  </si>
  <si>
    <t>FICHA TÉCNICA INDICADOR DE PRODUCTO 1.1.15</t>
  </si>
  <si>
    <t>7722-Fortalecimiento de la inclusión productiva de emprendimientos por subsistencia</t>
  </si>
  <si>
    <t>mide el número total de emprendimiento por subsistencia que han sido acompañados y fortalecidos en sus unidades de negocio</t>
  </si>
  <si>
    <t>los emprendimientos por subsistencias, son aquellas personas o unidades que desarrollan un negocio por necesidad y no por oportunidad, es asi que a través de los acompañamientos y fortalecimientos, las unidades se fortalecen y crece su escala de negocio</t>
  </si>
  <si>
    <t>Le aporta a la meta del resultado 1. Aumento del índice de inclusión social y productiva de las personas con discapacidad en Bogotá</t>
  </si>
  <si>
    <t>se construye con base en el reporte de atención enviado por las subdirecciones misionales, se suman las diferentes atenciones recibidas a los emprendedores por subsistencia en condición de discapacidad para calcular un gran total de personas atendidas</t>
  </si>
  <si>
    <t>FICHA TÉCNICA INDICADOR DE PRODUCTO 1.1.16</t>
  </si>
  <si>
    <t>mide el número total de personas en condición de discapacidad con alternativas comerciales transitorias en puntos comerciales, quioscos, puntos de encuentro y ferias institucionales asignadas</t>
  </si>
  <si>
    <t xml:space="preserve">Las alternativas comerciales transitorias son una estrategia para que las personas en condición de discapacidad mejoren su escala de negocio y de esta manera pueden competir en igualdad de condiciones en un mercado formal,. De esta manera las diversas alternativas comerciales funcionan como un mecanismo de impulso hacia la formalidad </t>
  </si>
  <si>
    <t>Le aporta a la meta de resultado 1. Aumento del índice de inclusión social y productiva de las personas con discapacidad en Bogotá</t>
  </si>
  <si>
    <t>se construye con base en el reporte de atención enviado por las subdirecciones misionales, se suman las personas condición de discapacidad de las diferentes alternativas económicas brindadas por el Ipes para calcular un gran total de personas atendidas</t>
  </si>
  <si>
    <t>FICHA TÉCNICA INDICADOR DE PRODUCTO 1.1.17</t>
  </si>
  <si>
    <t>La Subdirección de Empleo y Formación cuenta con la Agencia Pública de Gestión y Colocación de Empleo del Distrito - Bogotá Trabaja, la cual opera la Ruta de Empleabilidad, es asi que cada participante de las personas con discapacidad y/o personas cuidadoras de personas con discapacidad desarrollaran las siguientes etapas: registro, se verifica lla documentación e incluyen a los participantes atendidos a la plataforma SISE dando paso a la etapa de Orientación, en esta etapa verifican el perfil laboral de cada participoante una vez finalizada esta etapa remiten a los participantes a la etapa de Formacion, en el cual se dictan los talleres en competencias blandas, transversales y desarrollo de habilidades para el trabajo con la presencia de talleres para la presentación de la hoja de vida y las entrevistas finalmente cada uno de los participantes realizan la etapa de Intermediación laboral en la cual son remitidos a ofertas de trabajo que cumplian con el perfil ocupacinal requerido para las vacantes ofertadas por la Agencia Pública de Gestión y Colocación de Empleo del Distrito - Bogotá Trabaja. es de precisar que en el desarrollo de esto producto se tomaran el reporte de la plataforma SISE - SUIM que contenga la Formación en habilidades para el trabajo (blandas, transversales y laborales) para personas con discapacidad, y/o personas cuidadoras de personas con discapacidad</t>
  </si>
  <si>
    <t>Este indicador se relaciona con la meta de resultado: 1. Aumento del indice de inclusión social y productiva de las personas con discapacidad en Bogotá</t>
  </si>
  <si>
    <t>Sumatoria  de personas con discapacidad y/o personas cuidadoras de personas con discapacidad vinculadas a procesos de formación para el trabajo (blandas, transversales y laborales) que solicitan el servicio o son remitidas por la entidad competente</t>
  </si>
  <si>
    <t>Carolina Chica Builes</t>
  </si>
  <si>
    <t>FICHA TÉCNICA INDICADOR DE PRODUCTO 1.1.18</t>
  </si>
  <si>
    <t>Número de personas con  discapacidad y/o cuidadores/as atendidas la ruta de empleabilidad, que solicitan el servicio o son remitidas por la entidad competente.</t>
  </si>
  <si>
    <t>La Subdirección de Empleo y Formación cuenta con la Agencia Pública de Gestión y Colocación de Empleo del Distrito - Bogotá Trabaja, la cual opera la Ruta de Empleabilidad, es asi que cada participante de las personas con discapacidad y/o cuidadores (as) desarrollaran las siguientes etapas: registro, se verifica la documentación e incluyen a los participantes atendidos a la plataforma SISE dando paso a la etapa de Orientación, en esta etapa verifican el perfil laboral de cada participante una vez finalizada esta etapa remiten a los participantes a la etapa de Formación, en el cual se dictan los talleres en competencias blandas, transversales y desarrollo de habilidades para el trabajo con la presencia de talleres para la presentación de la hoja de vida y las entrevistas finalmente cada uno de los participantes realizan la etapa de Intermediación laboral en la cual son remitidos a ofertas de trabajo que cumplan con el perfil ocupacional requerido para las vacantes ofertadas por la Agencia Pública de Gestión y Colocación de Empleo del Distrito - Bogotá Trabaja. es de precisar que en el desarrollo de esto producto se tomaran el reporte de la plataforma SISE - SUIM que contenga la Atención de personas con discapacidad y/o cuidadores/as en la ruta de empleabilidad para la promoción de la inserción laboral.</t>
  </si>
  <si>
    <t>El producto le aporta a la meta del resultado 1.Aumento del índice de inclusión social y productiva de las personas con discapacidad en Bogotá</t>
  </si>
  <si>
    <t>Sumatoria de personas con discapacidad y/o cuidadores/as atendidas en la ruta de empleabilidad, que solicitan el servicio o son remitidas por la entidad competente.</t>
  </si>
  <si>
    <t>El proyecto de inversión tiene cobertura de atención a la población en general, incluida las personas con discapacidad y sus cuidadores (as). La Subdirección de empleo y formación no cuenta con una desagregación presupuestal por tipo de población debido a que su atención se realiza por demanda</t>
  </si>
  <si>
    <t>FICHA TÉCNICA INDICADOR DE PRODUCTO 1.1.19</t>
  </si>
  <si>
    <t xml:space="preserve">Número de personas con discapacidad y/o cuidadores/as vinculadas a programas de formación en habilidades financieras.. </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</si>
  <si>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</si>
  <si>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Hacer un nuevo contrato social con igualdad de oportunidades para la inclusión social, productiva y política.</t>
  </si>
  <si>
    <t xml:space="preserve">Cierre de brechas para la inclusión productiva urbano rural </t>
  </si>
  <si>
    <t>Atención en los programas de academia financiera a personas en condición de discapacidad y/o cuidadores/as, remitidas Secretaría de Gobierno y/o Secretaría de Integración Social; que le permita adquirir mejores hábitos de ahorro, consumo, pago de deudas, ordenar sus ingresos y hacer un uso adecuado de los distintos servicios financieros y alternativas de financiación.</t>
  </si>
  <si>
    <t>Realización por demanda de talleres de educación y habilidades financieras, previa convocatoria de la población objetivo (Personas con discapacidad y/o cuidadores/as) que faciliten a las personas la toma de decisiones más informadas sobre los diferentes servicios financieros y alternativas de financiación del mercado, así como conceptos económicos, financieros y administrativos para el mejoramiento de la gestión y productividad de sus Unidades Productivas.</t>
  </si>
  <si>
    <t>El producto le aporta a la meta del resultado 1. Aumento del índice de inclusión social y productiva de las personas con discapacidad en Bogotá</t>
  </si>
  <si>
    <t>8.3 Promover políticas orientadas al desarrollo que apoyen las actividades productivas, la creación de empleos decentes, el
emprendimiento, la creatividad y la innovación y alentar la formalización y el crecimiento de las microempresas y las pequeñas y medianas empresas, entre otras cosas mediante el acceso a servicios financieros.</t>
  </si>
  <si>
    <t>Sumatoria de Personas con discapacidad y/o cuidadores/as vinculadas a los programas de formación en habilidades financieras que solicitan el servicio.</t>
  </si>
  <si>
    <t>SUIM</t>
  </si>
  <si>
    <t>Registros en el formato del Sistema Unificado de Información Misional "SUIM"</t>
  </si>
  <si>
    <t xml:space="preserve">Registros en el formato del SISTEMA UNIFICADO DE INFORMACION MISIONAL SUIM </t>
  </si>
  <si>
    <t>William Eduardo García Machado</t>
  </si>
  <si>
    <t>Director de Desarrollo Empresarial y Empleo</t>
  </si>
  <si>
    <t>Dirección De Desarrollo Empresarial y Empleo</t>
  </si>
  <si>
    <t>wmachado@desarrolloeconomico.gov.co</t>
  </si>
  <si>
    <t>El valor de recurso disponible corresponde a los recursos destinados para llevar la oferta de Talleres de Educación Financiera al total de ciudadanos en condición discapacidad y/o cuidadores que asistan a los talleres de educación financiera y se capaciten en el año; es decir la población beneficiada que impacta la meta plan de desarrollar habilidades financieras y la ejecución presupuestal. Estos datos son validados con el SEGPLAN y el SUIM - Sistema Único de Información Misional. El servicio prestado por la SFIF depende en gran medida de la convocatoria que se realice para la ejecución de los talleres, en tal sentido es necesaria la obtención de bases de datos de la población beneficiaria.</t>
  </si>
  <si>
    <t>FICHA TÉCNICA INDICADOR DE PRODUCTO 1.1.20</t>
  </si>
  <si>
    <t>El indicador de producto busca medir la vinculación de personas en condición de discapacidad a los programas asociados al sistema de abastecimiento Distrital de alimentos. Se relaciona con el resultado 1. Aumento del índice de inclusión social y productiva de las personas con discapacidad en Bogotá</t>
  </si>
  <si>
    <t xml:space="preserve">Propósito 1. Hacer un nuevo contrato social para incrementar la inclusión social, productiva y política. </t>
  </si>
  <si>
    <t xml:space="preserve">25. Bogotá región productiva y competitiva. </t>
  </si>
  <si>
    <t>Desarrollo económico, industria y turismo</t>
  </si>
  <si>
    <t>Secretaría Distrital de Desarrollo Económico - SDDE</t>
  </si>
  <si>
    <t>El indicador de producto busca medir la vinculación de personas en condición de discapacidad a los programas asociados al sistema de abastecimiento Distrital de alimentos.</t>
  </si>
  <si>
    <t xml:space="preserve">El producto busca beneficiar personas en condición de discapacidad que se vinculan a los programas que hacen parte del sistema de abastecimiento y distribución de alimentos de Bogotá - SADA. </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</si>
  <si>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</si>
  <si>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Se tomará en cuenta los formularios de inscripción de ciudadanos, registros SUIM de beneficiarios que acceden a los programas, entre otros. </t>
  </si>
  <si>
    <t xml:space="preserve">SUIM, SEGPLAN, bases de datos internas. </t>
  </si>
  <si>
    <t xml:space="preserve">Subdirector </t>
  </si>
  <si>
    <t>Subdirección de Abastecimiento Alimentario</t>
  </si>
  <si>
    <t>FICHA TÉCNICA INDICADOR DE PRODUCTO 1.1.21</t>
  </si>
  <si>
    <t xml:space="preserve">No de Personas con discapacidad y/o personas cuidadoras de personas con discapacidad productores rurales de Bogotá vinculadas a los programas de fortalecimiento productivo y de capacidades comerciales dispuestos por la subdirección de Economía Rural </t>
  </si>
  <si>
    <t xml:space="preserve">El indicador de producto busca medir la vinculación personas con discapacidad y/o personas cuidadoras de personas con discapacidad productores rurales de Bogotá en los diferentes programas de fortalecimiento productivo y comercial dispuestos por la Subdirección de Economía Rural para el desarrollo de sus capacidades económicas y comerciales en sus unidades productivas. </t>
  </si>
  <si>
    <t xml:space="preserve">El producto busca la vinculación personas con discapacidad y/o personas cuidadoras de personas con discapacidad productores rurales de Bogotá en los diferentes programas de fortalecimiento productivo y comercial dispuestos por la Subdirección de Economía Rural para el desarrollo de sus capacidades económicas y comerciales en sus unidades productivas. </t>
  </si>
  <si>
    <t>sumatoria de personas con discapacidad y/o personas cuidadoras de personas con discapacidad productores rurales de Bogotá en situación de discapacidad vinculadas</t>
  </si>
  <si>
    <t>Adriana Moreno</t>
  </si>
  <si>
    <t>Subdirectora</t>
  </si>
  <si>
    <t>Subdirección de Economía Rural</t>
  </si>
  <si>
    <t>FICHA TÉCNICA INDICADOR DE PRODUCTO 1.1.22</t>
  </si>
  <si>
    <t>No de personas con discapacidad y/o personas cuidadoras de personas con discapacidad vinculadas a programas de formación para el desarrollo de competencias y habilidades en emprendimiento y/o fortalecimiento empresarial, que solicitan el servicio o son remitidas por la entidad competente</t>
  </si>
  <si>
    <t>El indicador busca medir la vinculación en los programas de formación para el desarrollo de competencias y habilidades en emprendimiento y/o fortalecimiento empresarial, a personas con discapacidad y/o personas cuidadoras de personas con discapacidad, remitidas Secretaría de Gobierno y/o Secretaría de Integración Social; que le permita adquirir mejores oportunidades para le generación de ingresos.</t>
  </si>
  <si>
    <t>Atención por demanda a Personas con discapacidad y/o personas cuidadoras de personas con discapacidad en programas de formación para el desarrollo de competencias y habilidades en emprendimiento y/o fortalecimiento empresarial, que solicitan el servicio o son remitidas por la entidad competente.</t>
  </si>
  <si>
    <t>8.3 Promover políticas orientadas al desarrollo que apoyen las actividades productivas, la creación de empleos decentes, el emprendimiento, la creatividad y la innovación y alentar la formalización y el crecimiento de las microempresas y las pequeñas y medianas empresas, entre otras cosas mediante el acceso a servicios financieros.</t>
  </si>
  <si>
    <t>Poblacional; diferencial</t>
  </si>
  <si>
    <t>(No. de personas con discapacidad y/o personas cuidadoras de personas con discapacidad vinculadas a programas de formación para el desarrollo de competencias y habilidades en emprendimiento y/o fortalecimiento empresarial/Total de personas con discapacidad y/o personas cuidadoras de personas con discapacidad que solicitan o son remitidas por la entidad competente y que cumplen con los requisitos para la vinculación a los programas de formación para el desarrollo de competencias y habilidades en emprendimiento y/o fortalecimiento empresarial ) *100</t>
  </si>
  <si>
    <t>Jefe Oficina Asesora de planeación</t>
  </si>
  <si>
    <t>Secretaria Distrital de Desarrollo Económico</t>
  </si>
  <si>
    <t>El valor de recurso disponible corresponde a los recursos destinados para llevar la oferta de Talleres de Educación Financiera al total de personas con discapacidad y/o personas cuidadoras de personas con discapacidad que asistan a los talleres de educación financiera y se capaciten en el año; es decir la población beneficiada que impacta la meta plan de desarrollar habilidades financieras y la ejecución presupuestal. Estos datos son validados con el SEGPLAN y el SUIM - Sistema Único de Información Misional. El servicio prestado por la SFIF depende en gran medida de la convocatoria que se realice para la ejecución de los talleres, en tal sentido es necesaria la obtención de bases de datos de la población beneficiaria.</t>
  </si>
  <si>
    <t>FICHA TÉCNICA INDICADOR DE PRODUCTO 1.1.23</t>
  </si>
  <si>
    <t xml:space="preserve"> No de estímulos dirigidos a apoyar las iniciativas, procesos y prácticas culturales, artísticas y patrimoniales de creación, formación y circulación dirigidas a la Población con Discapacidad </t>
  </si>
  <si>
    <t>150
156</t>
  </si>
  <si>
    <t>PROPÓSITO 1: Hacer un nuevo contrato social para incrementar la inclusión social, productiva y política.</t>
  </si>
  <si>
    <t>PROGRAMA 21:Creación y vida cotidiana: Apropiación ciudadana del arte, la cultura y el patrimonio, para la democracia cultural.</t>
  </si>
  <si>
    <t>SCRD</t>
  </si>
  <si>
    <t>IDARTES</t>
  </si>
  <si>
    <t>IDPC</t>
  </si>
  <si>
    <t>FUGA</t>
  </si>
  <si>
    <t xml:space="preserve">Este producto corresponderá al número de estímulos que serán ofertados en el marco del Programa Distrital de Estímulos para la Cultura anualmente por las entidades SCRD, IDARTES, IDPC, FUGA para la población con discapacidad, sus familias y cuidadores de todo el transcurrir vital. </t>
  </si>
  <si>
    <t>Estímulos ofertados por el sector cultura, recreación y deporte destinados a apoyar iniciativas, procesos y prácticas culturales, artísticas y patrimoniales de creación, formación y circulación dirigidas a la Población con Discapacidad, sus familiares, personas cuidadoras de personas con discapacidad y colectivos sociales.</t>
  </si>
  <si>
    <t xml:space="preserve">El producto le aporta a la meta del resultado 1. Aumento del índice de inclusión social y productiva de las personas con discapacidad en Bogotá
El producto impacta sobre el logro de metas, las cuales han sido definidas así:                                   2022: 4
2023: 4
2024: 4
2025: 4
2026: 4
2027: 4
2028: 4
2029: 4
2030: 4
2031: 4
2032: 4
2033: 4             </t>
  </si>
  <si>
    <t xml:space="preserve">Poblacional - Diferencial </t>
  </si>
  <si>
    <t xml:space="preserve">Sumatoria de estímulos dirigidos a apoyar Iniciativas, procesos y prácticas culturales, artísticas y patrimoniales de creación, formación y circulación dirigidas a la Población con Discapacidad </t>
  </si>
  <si>
    <t xml:space="preserve">Número de estímulos ofertados anualmente </t>
  </si>
  <si>
    <t>SICON</t>
  </si>
  <si>
    <t>2033</t>
  </si>
  <si>
    <t>Se mide anualmente a través de la sumatoria de los estímulos dirigidos a población con discapacidad en el sector cultura, recreación y deporte</t>
  </si>
  <si>
    <t>SICON- SCRD</t>
  </si>
  <si>
    <t>ALEJANDRO FRANCO PLATA</t>
  </si>
  <si>
    <t>Director de Asuntos Locales y Participación</t>
  </si>
  <si>
    <t>Dirección de Asuntos Locales y Participación</t>
  </si>
  <si>
    <t xml:space="preserve"> 3274850 Ext. 620</t>
  </si>
  <si>
    <t xml:space="preserve">SONIA CÓRDOBA ALVARADO
</t>
  </si>
  <si>
    <t>FICHA TÉCNICA INDICADOR DE PRODUCTO 1.1.24</t>
  </si>
  <si>
    <t>Número de Procesos de formación artística y cultural para personas con discapacidad de todo el transcurrir vital</t>
  </si>
  <si>
    <t>Instituto Distrital de las Artes - Idartes</t>
  </si>
  <si>
    <t xml:space="preserve">Este producto corresponderá a los procesos de formación artística realizados desde el Idartes para la población con discapacidad, sus familias y personas cuidadoras de personas con discapacidad de todo el transcurrir vital. </t>
  </si>
  <si>
    <t>Laboratorios de creación y formación artística para Personas con Discapacidad, sus familias y personas cuidadoras de personas con discapacidad.
En 2022, serán dos procesos de formación sumando una acción de formación de la SCRD que sería financiada con los recursos provenientes del Impuesto Nacional al Consumo y uno dirigido por IDARTES. En los siguientes años será constante la cantidad de procesos de formación a efectuarse por IDARTES.</t>
  </si>
  <si>
    <t xml:space="preserve">EL producto le aporta a la meta del resultado 1. Aumento del índice de inclusión social y productiva de las personas con discapacidad en Bogotá
El producto impacta sobre el logro de metas, las cuales han sido definidas así:                                   2022: 2
2023: 1
2024: 1
2025: 1
2026: 1
2027: 1
2028: 1
2029: 1
2030: 1
2031: 1
2032: 1
2033: 1             </t>
  </si>
  <si>
    <t>Sumatoria de procesos de formación artística y cultural para personas con discapacidad de todo el transcurrir vital</t>
  </si>
  <si>
    <t>Procesos de formación</t>
  </si>
  <si>
    <t>Se mide a partir del inicio del desarrollo de los procesos hasta su culminación- Informes</t>
  </si>
  <si>
    <t xml:space="preserve">Pandora- Idartes </t>
  </si>
  <si>
    <t xml:space="preserve">María Salamanca Rocha </t>
  </si>
  <si>
    <t xml:space="preserve">Subdirectora de las Artes </t>
  </si>
  <si>
    <t>Idartes</t>
  </si>
  <si>
    <t>Subdirección de las Artes</t>
  </si>
  <si>
    <t>maria.salamanca@idartes.gov.co</t>
  </si>
  <si>
    <t>Carlos Alfonso Gaitán Sánchez</t>
  </si>
  <si>
    <t>FICHA TÉCNICA INDICADOR DE RESULTADO 1.1.25</t>
  </si>
  <si>
    <t>No de actividades de fomento a la lectura, escritura y oralidad para personas con discapacidad</t>
  </si>
  <si>
    <t xml:space="preserve">PROPÓSITO 1: Hacer un nuevo contrato social para incrementar la inclusión social, productiva y política.	</t>
  </si>
  <si>
    <t>Programa 15. Plan Distrital de Lectura, Escritura y Oralidad: "Leer para la vida".</t>
  </si>
  <si>
    <t>Cultura</t>
  </si>
  <si>
    <t>Secretaria de Cultura, Recreación y Deporte</t>
  </si>
  <si>
    <t>Secretaria de Cultura, Recreación y Deporte (Dirección de Lectura y Bibliotecas)</t>
  </si>
  <si>
    <t>Hace referencia a las actividades de formación, capacitación y diferentes espacios diseñados con enfoque diferencial poblacional para personas con discapacidad, sus cuidadores, familiares y la ciudadanía en general. El indicador esta construido teniendo en cuenta que las actividades se diseñan para las personas con discapacidad, no obstante, se evidencia la participación de otras personas que no presentan esta condición. Vale la pena señalar que la línea de base se estimo teniendo en cuenta los reportes históricos de ejecución de actividades previas a la situación de pandemia, ya que los factores asociados a la pandemia tuvieron incidencia en el desarrollo y estimación de estas cifras. La meta proyectada anualmente se basa en el análisis de la dinámica de este grupo poblacional y sus características particulares, que influyen en la participación y asistencia a las actividades proyectadas desde la red de bibliotecas.</t>
  </si>
  <si>
    <t>10.2  De aquí a 2030, potenciar y promover la inclusión social, económica y política de todas las personas, independientemente de su edad, sexo, discapacidad, raza, etnia, origen, religión o situación económica u otra condición</t>
  </si>
  <si>
    <t>Número de actividades</t>
  </si>
  <si>
    <t>Reportes BibloRed/SINBAD</t>
  </si>
  <si>
    <t>La medición al cumplimiento de este producto se realizará a partir del reporte de los ciudadanos registrados en las diferentes actividades ofertadas por BibloRed, y su correspondiente registro en el SINBAD, y visualización de evidencia de las realización de estas actividades. El registro de participantes de las actividades ofertadas por BibloRed se realiza a través de dos formatos, formato individual (plantilla para actividades con un número máximo de 20 asistentes), y formato para actividades masivas (participación de más de 20 personas). Este reporte se establecerá semestralmente donde se identificarán las actividades asociadas a este grupo poblacional (discapacidad), sus cuidadores, familiares y ciudadanía en general, beneficiarias de las actividades de fomento a la lectura, escritura y oralidad en el Distrito.</t>
  </si>
  <si>
    <t>BibloRed, SINBAD</t>
  </si>
  <si>
    <t>15 días hábiles para la generación de información.</t>
  </si>
  <si>
    <t>MARIA CONSUELO GAITÁN</t>
  </si>
  <si>
    <t>DIRECTORA DE LECTURA Y BIBLOTECAS</t>
  </si>
  <si>
    <t>SECRETARIA DE CULTURA, RECREACIÓN, Y DEPORTE</t>
  </si>
  <si>
    <t>DIRECCIÓN DE LECTURA Y BIBLOTECAS</t>
  </si>
  <si>
    <t>maria.gaitan@scrd.gov.co</t>
  </si>
  <si>
    <t>327 48 50 Ext. 766</t>
  </si>
  <si>
    <t>FICHA TÉCNICA INDICADOR DE RESULTADO 1.1.26</t>
  </si>
  <si>
    <t>No de materiales accesibles adquiridos que hacen parte de la colección de las bibliotecas públicas de Biblored</t>
  </si>
  <si>
    <t xml:space="preserve">Hace referencia al número de colecciones adquiridas por BibloRed para el acceso a la ciudadanía del Distrito con discapacidad en las diferentes espacios y bibliotecas públicas. Este material es accesible para la población con discapacidad, y busca ser un insumo para fortalecer y brindar acceso a la cultura escrita en diferentes códigos, a las personas con discapacidad (niños, jóvenes y adultos). La línea de base se estimó identificando el número de materiales con corte a diciembre 2021 que se encuentran en la red de bibliotecas: 2682 (braille), y 7270 audiolibros. </t>
  </si>
  <si>
    <t>Sumatoria de materiales accesibles adquiridos que hacen parte de la colección de las bibliotecas públicas de Biblored</t>
  </si>
  <si>
    <t>Diferencial; Poblacional; territorial</t>
  </si>
  <si>
    <t>Número de materiales de consulta en Biblored</t>
  </si>
  <si>
    <t>Sistema de información Pergamun</t>
  </si>
  <si>
    <t>local</t>
  </si>
  <si>
    <t>La medición al cumplimiento de este producto se realizará a partir de la validación del ingreso de las colecciones registradas anualmente en el Sistema de información Pergamum.</t>
  </si>
  <si>
    <t>FICHA TÉCNICA INDICADOR DE PRODUCTO  1.1.27</t>
  </si>
  <si>
    <t>No de jóvenes con discapacidad atendidos en servicios para el desarrollo de capacidades y la inclusión social con enfoque diferencial en el marco de los servicios sociales de la Subdirección para la Juventud</t>
  </si>
  <si>
    <t>Indicador mide el número de jóvenes con discapacidad atendidos en los servicios para el desarrollo de capacidades y la inclusion social  con enfoque diferencial en el marco de los servicios sociales de la Subdireccion para la Juventud.  El objetivo del indicador es aumentar el número de jóvenes con discapacidad atendidos</t>
  </si>
  <si>
    <t>Se elabora desde el enfoque diferencial un producto que busca identificar las y los jóvenes con discapacidad atendidos en servicios para el desarrollo de capacidades y la inclusión social con enfoque diferencial en el marco de los servicios sociales de la Subdirección para la Juventud. El producto aporta a la generación de capacidades de la población joven con discapacidad, en el espíritu de generar condiciones para la garantía de sus derechos fundamentales.</t>
  </si>
  <si>
    <t xml:space="preserve">Reducir la desigualdad </t>
  </si>
  <si>
    <t xml:space="preserve">
10.2 De aquí a 2030, potenciar y promover la inclusión social, económica y política de todas las personas, independientemente de su edad, sexo, discapacidad, raza, etnia, origen, religión o situación económica u otra condición</t>
  </si>
  <si>
    <t>Sumatoria de jóvenes con discapacidad atendidos en servicios para el desarrollo de capacidades y la inclusión social con enfoque diferencial en el marco de los servicios sociales de la Subdirección de Juventud</t>
  </si>
  <si>
    <t>Instrumento SIRBE</t>
  </si>
  <si>
    <t>Mediante instrumento SIRBE se hace un filtrado de jóvenes en condición de discapacidad atendidos en los servicios sociales a cargo de la Subdirección para la Juventud.</t>
  </si>
  <si>
    <t>Instrumento Sirbe</t>
  </si>
  <si>
    <t>Oscar Leonel Oviedo</t>
  </si>
  <si>
    <t>Subdirector para la Juventud</t>
  </si>
  <si>
    <t>Subdirección para la Juventud</t>
  </si>
  <si>
    <t>ooviedo@sdis.gov.co</t>
  </si>
  <si>
    <t>Alexa Cecilia Rivera Pardo</t>
  </si>
  <si>
    <t>Directora de Análisis y Diseño Estratégico</t>
  </si>
  <si>
    <t>FICHA TÉCNICA INDICADOR DE PRODUCTO 1.1.28</t>
  </si>
  <si>
    <t>No de personas con discapacidad que reciben apoyos alimentarios en las modalidades de comedores comunitarios - cocinas populares, bonos canjeables por alimento y canastas básicas (afro, rural e indígena) de la Dirección de Nutrición y Abastecimiento</t>
  </si>
  <si>
    <t>Propósito 01 Hacer un nuevo contrato social con igualdad de oportunidades para la inclusión social, productiva y política</t>
  </si>
  <si>
    <t>06 Sistema Distrital del Cuidado</t>
  </si>
  <si>
    <t>Secretaria de Integración Social</t>
  </si>
  <si>
    <t>Número de personas con discapacidad beneficiarias de apoyos alimentario en las modalidades de comedores comunitarios - cocinas populares, bonos canjeables por alimentos del proyecto 7745 y canastas básicas (afro, rural e indígena). Se realiza cuenta de los ID Persona únicos atendidos en cada modalidad durante el periodo de reporte.</t>
  </si>
  <si>
    <t>Personas únicas con discapacidad beneficiarias de apoyos alimentarios en modalidades de comedores comunitarios - cocinas populares, bonos canjeables por alimentos del proyecto 7745 y canastas básicas (afro, rural e indígena).</t>
  </si>
  <si>
    <t>2.1 Para 2030, poner fin al hambre y asegurar el acceso de todas las personas, en particular los pobres y las personas en situaciones vulnerables, incluidos los lactantes, a una alimentación sana, nutritiva y suficiente durante todo el año.</t>
  </si>
  <si>
    <t>Sumatoria de personas únicas con discapacidad beneficiarias de apoyos alimentarios en las modalidades de comedores comunitarios - cocinas populares CC-CP, bonos canjeables por alimentos del proyecto 7745 - BCA y canastas básicas CB (afro, rural e indígena).
= CC-CP + BCA + CBA + CBR + CBI. El presupuesto se calcula sobre los beneficios únicos otorgados en el periodo.</t>
  </si>
  <si>
    <t>SDIS SIRBE metas 2 y 4 del proyecto 7745</t>
  </si>
  <si>
    <t xml:space="preserve">Año 9 </t>
  </si>
  <si>
    <t>Se calcula el indicador con personas únicas atendidas en la vigencia (ID Persona). Esta población es de carácter recurrente. En base comedores, se toman personas con discapacidad y se suman las raciones acumuladas entregadas en el periodo para multiplicar luego por el valor promedio de cada ración. En las modalidades de meta 4 se toman personas con discapacidad, se sacan consecutivos únicos del periodo para sumar luego el valor de los beneficios otorgados. Finalmente, se suman los valores de la base de comedores y los valores de la base meta 4.</t>
  </si>
  <si>
    <t xml:space="preserve">1. Sistema registro de beneficiarios de la SDIS - SIRBE		</t>
  </si>
  <si>
    <t xml:space="preserve">30 días	</t>
  </si>
  <si>
    <t xml:space="preserve">Boris Alexander Flomin de León		</t>
  </si>
  <si>
    <t xml:space="preserve">Director de Nutrición y Abastecimiento	</t>
  </si>
  <si>
    <t xml:space="preserve">Dirección de Nutrición y Abastecimiento							</t>
  </si>
  <si>
    <t xml:space="preserve">3279797 ext. 70000	</t>
  </si>
  <si>
    <t xml:space="preserve">Alexandra Cecilia Rivera Pardo										</t>
  </si>
  <si>
    <t xml:space="preserve">			Secretaría Distrital de Integración Social							</t>
  </si>
  <si>
    <t>FICHA TÉCNICA INDICADOR DE PRODUCTO 1.1.29</t>
  </si>
  <si>
    <t xml:space="preserve">
Porcentaje de Personas con discapacidad que participan en procesos de fortalecimiento y desarrollo de competencias con acciones territorializadas de la oferta.</t>
  </si>
  <si>
    <t xml:space="preserve">Sistema Distrital de Cuidado </t>
  </si>
  <si>
    <t xml:space="preserve">Secretaría Distrital de Integración Social </t>
  </si>
  <si>
    <t xml:space="preserve">El indicador mide el porcentaje de personas con discapacidad que participan en procesos de desarrollo de competencias y fortalecimiento de capacidades.
</t>
  </si>
  <si>
    <t>Fortalecimiento de competencias orientado a la inclusión social mediante procesos de articulación transectorial con un alcance de atención distrital, dirigido a personas con discapacidad entre los 14 y 59 años y 11 meses que residen en Bogotá, de acuerdo con la normatividad vigente. El proceso de fortalecimiento cuenta con acciones progresivas para la territorialización de la oferta, la cual empieza con la identificación de intereses y necesidades y culmina con la vinculación efectiva en la misma.</t>
  </si>
  <si>
    <t xml:space="preserve">El producto le aporta a la meta de resultado 1. Aumento del índice de inclusión social y productiva de las personas con discapacidad en Bogotá
</t>
  </si>
  <si>
    <t>(Número de personas con discapacidad que participan en fortalecimiento y desarrollo de competencias / Número de personas que cumplen criterios para participar en los procesos de desarrollo de competencias y fortalecimiento de capacidades) *100</t>
  </si>
  <si>
    <t>¿Cuál?</t>
  </si>
  <si>
    <t>31/12/2021</t>
  </si>
  <si>
    <t>Subdirección para la Discapacidad</t>
  </si>
  <si>
    <t>Meta Final</t>
  </si>
  <si>
    <t xml:space="preserve">Identificar a las personas que demandan la participación en los procesos de desarrollo de competencias y fortalecimiento de capacidades, la valoración de criterios, lo que permite identificar las personas interesadas y que cumplen con los criterios, posteriormente la inscripción efectiva en los procesos de desarrollo de competencias y fortalecimiento. Los datos son tomados de fuentes de información propios de la modalidad de atención. </t>
  </si>
  <si>
    <t xml:space="preserve">Subdirección Para la discapacidad </t>
  </si>
  <si>
    <t>30 días hábiles</t>
  </si>
  <si>
    <t>Subdirector</t>
  </si>
  <si>
    <t xml:space="preserve">Subdirección para la discapacidad </t>
  </si>
  <si>
    <t>Oscar David Garzón Alfaro</t>
  </si>
  <si>
    <t>Subdirección de Diseño, Evaluación y Sistematización</t>
  </si>
  <si>
    <t xml:space="preserve">Para este producto el costeo se hizo basado en la programación del cuatrienio hasta el 2024, y del 2025 al 2032 se hizo un incremento del 3% anual. El presupuesto corresponde a la Meta 5, Actividad 2 (50%) del Proyecto de Inversión 7771. **Cifras calculadas con presupuesto a corte del mes de noviembre de 2022. </t>
  </si>
  <si>
    <t>FICHA TÉCNICA INDICADOR DE PRODUCTO 1.1.30</t>
  </si>
  <si>
    <t>Porcentaje de niños, niñas y adolescentes con discapacidad atendidas a través de procesos de articulación intersectorial para favorecer su inclusión en diferentes entornos de participación y la construcción del proyecto de vida individual y el de sus familias.</t>
  </si>
  <si>
    <t xml:space="preserve">El indicador mide el porcentaje de niños, niñas y adolescentes -NNA con discapacidad atendidas a través de procesos de articulación intersectorial en la Subdirección para la Discapacidad. </t>
  </si>
  <si>
    <t xml:space="preserve">Niños, niñas y adolescentes -NNA con discapacidad hasta los 17 años y 11 meses que habiten en la ciudad de Bogotá D.C atendidas a través de procesos de articulación intersectorial en las modalidades de la subdirección para la discapacidad.
En la modalidades se realizan las siguientes atenciones: 
Atención a niñas, niños, adolescentes y jóvenes que se encuentren en edades entre los seis (6) y diecisiete (17) años once (11) meses con discapacidad cognitiva no psicosocial que requieran apoyos extensos y generalizados o con discapacidad múltiple que requieran apoyos intermitentes y limitados, que habiten en la ciudad de Bogotá.
Atención integral a NNA con discapacidad y medida de restablecimiento de derechos, donde la medida de restablecimiento de derechos o emergencia es adoptada por una Comisaría o Defensoría de Familia con ocasión de la amenaza o vulneración de sus derechos. 	 
Atención a niños, niñas y adolescentes que se encuentren en edades entre los seis (6) años y hasta los diecisiete (17) años once (11), con discapacidad múltiple o con autismo, que requieran de apoyos extensos o generalizados que habiten en la ciudad de Bogotá D. C									</t>
  </si>
  <si>
    <t>(Número de niños, niñas y adolescentes -NNA con discapacidad atendidas a través de procesos de articulación intersectorial / Número de niños, niñas y adolescentes -NNA con discapacidad que cumplen los criterios a través de procesos de articulación intersectorial)*100</t>
  </si>
  <si>
    <t xml:space="preserve">Porcentaje </t>
  </si>
  <si>
    <t xml:space="preserve">Sistema información de registro de beneficiarios - SIRBE vigentes de la Secretaría Distrital de Integración Social </t>
  </si>
  <si>
    <t xml:space="preserve">Para el cálculo del indicador se toma la información del SIRBE, de los niños, niñas y adolescentes con discapacidad atendidos para establecer el número de atenciones efectivas, y la información de los niños, niñas y adolescentes que cumplieron con las condiciones para ingresar a las diferentes modalidades. 
</t>
  </si>
  <si>
    <t>Cesar Augusto Bermúdez Paz</t>
  </si>
  <si>
    <t>Alexandra Cecilia Rivera Pardo</t>
  </si>
  <si>
    <t>Directora dirección de análisis y diseño estratégico</t>
  </si>
  <si>
    <t xml:space="preserve">Dirección de Análisis y Diseño Estratégico </t>
  </si>
  <si>
    <t xml:space="preserve">Para este producto el costeo se hizo basado en la programación del cuatrienio hasta el 2022, y a partir del 2023 se hizo un incremento del 3%, hasta el 2032. El presupuesto corresponde a la Meta 2, Actividad 1 que financia los Centros Crecer, Centro Renacer y los Centros Avanzar del Proyecto de Inversión 7771. **Cifras calculadas con presupuesto a corte del mes de noviembre de 2022. </t>
  </si>
  <si>
    <t>FICHA TÉCNICA INDICADOR DE PRODUCTO 1.1.31</t>
  </si>
  <si>
    <t xml:space="preserve">Porcentaje de personas con discapacidad mayores de 18 años atendidas a través de procesos de articulación intersectorial para favorecer su inclusión en diferentes entornos de participación y la construcción del proyecto de vida individual y el de sus familias.								</t>
  </si>
  <si>
    <t xml:space="preserve">El indicador mide el porcentaje de personas con discapacidad mayores de 18 años y hasta los 59 años y 11 años que habiten en la ciudad de Bogotá D.C. atendidas a través de procesos de articulación intersectorial en las modalidades de Integrarte Atención Interna y Externa de la Secretaría Distrital de Integración Social.																	</t>
  </si>
  <si>
    <t xml:space="preserve">Personas con discapacidad mayores de 18 años atendidas a través de procesos de articulación intersectorial en las modalidades de la subdirección para la Discapacidad
Se realiza atención a personas con discapacidad que se encuentren en edades entre los dieciocho (18) años y hasta los cincuenta y nueve (59) años y once (11) meses con discapacidad intelectual, con discapacidad múltiple asociada a discapacidad intelectual que requieran apoyos intermitentes o limitados o extensos o generalizados y que habiten en la ciudad de Bogotá.
Personas con discapacidad que se encuentren en edades entre los dieciocho (18) años y hasta los cincuenta y nueve (59) años once (11) meses de edad, con discapacidad intelectual o psicosocial o física o múltiple, que requieran de apoyos extensos o generalizados, o con discapacidad intelectual o psicosocial que requieran apoyos intermitentes o limitados, que habiten en la ciudad de Bogotá D.C. que no se encuentren en fase aguda de trastorno mental o presenten trastorno de la personalidad. </t>
  </si>
  <si>
    <t>Este indicador se relaciona con la meta de resultado: 1.Aumento del índice de inclusión social y productiva de las personas con discapacidad en Bogotá</t>
  </si>
  <si>
    <t>10. Reducción de las desigualdades</t>
  </si>
  <si>
    <t xml:space="preserve">(Número de personas con discapacidad mayores de 18 años atendidas a través de procesos de articulación intersectorial / Número de personas con discapacidad mayores de 18 años que cumplen los criterios atendidas a través de procesos de articulación intersectorial)*100	</t>
  </si>
  <si>
    <t xml:space="preserve">Porcentaje de Personas con discapacidad mayores de 18 años </t>
  </si>
  <si>
    <t xml:space="preserve">Para el cálculo del indicador se toma la información del SIRBE de personas con discapacidad mayores de 18 años atendidos en las modalidad de atención de los servicios de la subdirección para establecer el número de atenciones efectivas, y la información de personas con discapacidad mayores de 18 años que cumplieron con las condiciones para ingresar a estas modalidades. </t>
  </si>
  <si>
    <t xml:space="preserve">Para este producto el costeo se hizo basado en la programación del cuatrienio hasta el 2022, y a partir del 2023 se hizo un incremento del 3%, hasta el 2032. El presupuesto corresponde a la Meta 2, Actividad 1 que financia los Centros Integrarte Atención Interna y Centros Integrarte Atención Externa del Proyecto de Inversión 7771. **Cifras calculadas con presupuesto a corte del mes de noviembre de 2022. </t>
  </si>
  <si>
    <t>FICHA TÉCNICA INDICADOR DE PRODUCTO 1.1.32</t>
  </si>
  <si>
    <t>porcentaje de Niños, niñas, adolescentes y jóvenes en habitabilidad en calle, en riesgo de habitarla o en condiciones de fragilidad social, con discapacidad física, auditiva, visual, que cuentan con autonomía para el desarrollo de sus actividades, que son atendidos a través en el Modelo Pedagógico del IDIPRON para su inclusión social.</t>
  </si>
  <si>
    <t>1. Aumento del indice de inclusión social y productiva de las personas con discapacidad en Bogotá</t>
  </si>
  <si>
    <t>Propósito 1 Hacer un nuevo contrato social con igualdad de oportunidades para la inclusión social, productiva y política.</t>
  </si>
  <si>
    <t>03 Movilidad social integral</t>
  </si>
  <si>
    <t>IntegraciónSocial</t>
  </si>
  <si>
    <t>Instituto para la Protección de la Niñez y la Juventud IDIPRON</t>
  </si>
  <si>
    <t>Medir el porcentaje de Niños, niñas, adolescentes y jóvenes en habitabilidad en calle, en riesgo de habitarla o en condiciones de fragilidad social, con discapacidad física, auditiva, visual, que cuentan con autonomía para el desarrollo de sus actividades, que son atendidos en el Modelo Pedagógico del IDIPRON para la inclusión social</t>
  </si>
  <si>
    <t>Porcentaje de Niños, niñas, adolescentes y jóvenes en habitabilidad en calle, en riesgo de habitarla o en condiciones de fragilidad social, con discapacidad física, auditiva, visual, que cuentan con autonomía para el desarrollo de sus actividades, que son atendidos en el Modelo Pedagogico del IDIPRON para la inclusión social.</t>
  </si>
  <si>
    <t>Número Niños, niñas, adolescentes y jóvenes en habitabilidad en calle, en riesgo de habitarla o en condiciones de fragilidad social, con discapacidad física, auditiva, visual, que cuentan con autonomía para el desarrollo de sus actividades, que son atendidos en el Modelo Pedagógico del IDIPRON para la inclusión social/Número Niños, niñas, adolescentes y jóvenes en habitabilidad en calle, en riesgo de habitarla o en condiciones de fragilidad social, con discapacidad física, auditiva, visual, que cuentan con autonomía para el desarrollo de sus actividades, que cumplen condiciones para ser atendidos en el Modelo Pedagógico del IDIPRON para la inclusión social )*100</t>
  </si>
  <si>
    <t>Porcentaje de Niños, Niñas, adolescentes y jóvenes en habitabilidad en calle, en riesgo de habitarla o en condiciones de fragilidad social, con discapacidad</t>
  </si>
  <si>
    <t>SIMI</t>
  </si>
  <si>
    <t>Sumatoria de Niños, niñas, adolescentes y jóvenes en habitabilidad en calle, en riesgo de habitarla o en condiciones de fragilidad social, con discapacidad física, auditiva, visual, que cuentan con autonomía para el desarrollo de sus actividades atendidos a través en el Modelo Pedagógico del IDIPRON para su inclusión social.</t>
  </si>
  <si>
    <t>Sistema de Información Misional del IDIPRON - SIMI</t>
  </si>
  <si>
    <t>Carlos Enrique Marín Cala</t>
  </si>
  <si>
    <t>Director General</t>
  </si>
  <si>
    <t>Dirección General</t>
  </si>
  <si>
    <t>carlose.marin@idipron.gov.co</t>
  </si>
  <si>
    <t>3777997 ext.1044</t>
  </si>
  <si>
    <t>Fabián Andrés Correa Álvarez</t>
  </si>
  <si>
    <t xml:space="preserve">En el marco de la misión del IDIPRON y de acuerdo a la Plataforma Estratégica vigente se hace referencia a personas entre 6 y 28 años con discapacidad física, auditiva, visual que cuentan con autonomía para el desarrollo de sus actividades, pero que, como resultado de la relación con los entornos institucionales, encuentran limitaciones y/o barreras para su desempeño y participación en las actividades de restablecimiento de sus derechos en igualdad de condiciones. Por esta razón, y teniendo en cuenta que las personas con discapacidad tienen el derecho a tomar sus propias decisiones y tener el control de las acciones para mejorar su calidad de vida con la mayor autosuficiencia posible.
La atención a Personas con Discapacidad se realiza a partir de la demanda de atención por parte de los y las usuarias versus la capacidad institucional instalada. </t>
  </si>
  <si>
    <t>FICHA TÉCNICA INDICADOR DE PRODUCTO 1.1.33</t>
  </si>
  <si>
    <t>Porcentaje de avance en el diseño e implementación de la estrategia de atención integral para población en situación de vulnerabilidad o riesgo, que contempla  atención a personas con discapacidad, para el acceso efectivo a los servicios de la Dirección de Acceso a la Justicia de la Secretaría de Seguridad, Convivencia y Justicia</t>
  </si>
  <si>
    <t>No aplica</t>
  </si>
  <si>
    <t>Secretaría Distrital de Seguridad, Convivencia y Justicia</t>
  </si>
  <si>
    <t>Por medio de este indicador se pretende medir el avance en la implementación de la estrategia de atención integral para población en situación de vulnerabilidad o riesgo, que contempla atención a personas con discapacidad, para el acceso efectivo a los servicios de la Dirección de Acceso a la Justicia. Lo anterior, debe ser acorde al plan de trabajo que se defina para tal fin.</t>
  </si>
  <si>
    <t>Este producto se considera estratégico en la medida en que se convierte en el instrumento idóneo para contribuir a la mitigación de barreras de acceso a la justicia para personas en situación de vulnerabilidad o riesgo</t>
  </si>
  <si>
    <t>Este producto le aporta a la meta del resultado 1. Aumento del índice de inclusión social y productiva de las personas con discapacidad en Bogotá</t>
  </si>
  <si>
    <t>(Número de fases de diseño e implementación desarrolladas de la estrategia de atención integral para población en situación de vulnerabilidad o riesgo, que contempla atención a personas con discapacidad, para el acceso efectivo a los servicios de la Dirección de Acceso a la Justicia/ Número de fases de diseño e implementación programadas de la estrategia de atención integral para población en situación de vulnerabilidad o riesgo, que contempla atención a personas con discapacidad, para el acceso efectivo a los servicios de la Dirección de Acceso a la Justicia) x 100</t>
  </si>
  <si>
    <t>Archivo de la Dirección de Acceso a la Justicia</t>
  </si>
  <si>
    <t>100%.</t>
  </si>
  <si>
    <t>Casas de Justicia</t>
  </si>
  <si>
    <t xml:space="preserve">Cada trimestre se evaluará el porcentaje de avance de implementación de fases la estrategia, realizando una ponderación de avance de fases definidas en el respectivo plan de trabajo </t>
  </si>
  <si>
    <t>Diane Tawse - Smith</t>
  </si>
  <si>
    <t>Directora de Acceso a la Justicia</t>
  </si>
  <si>
    <t>diane.tawse@scj.gov.co</t>
  </si>
  <si>
    <t xml:space="preserve"> 601 3779595 - Extensión 1210</t>
  </si>
  <si>
    <t xml:space="preserve">Ana Marta Miranda Corrales </t>
  </si>
  <si>
    <t>FICHA TÉCNICA INDICADOR DE PRODUCTO 1.1.34</t>
  </si>
  <si>
    <t xml:space="preserve">No de Estrategias de difusion y socializacion de las oportunidades de financiacion para el acceso a la educación posmedia publica y privada de personas con dsicapacidad en el distrito capital </t>
  </si>
  <si>
    <t>Hacer un nuevo cotnrato social con igualdad de oportunidades para la inclusión social, productiva y política</t>
  </si>
  <si>
    <t>El indicador tiene por objeto identificar la proporción de convocatorias que incluyan un factor diferencial por condición de discapacidad para la financiación del ingreso a la educación posmedia. Se calculará como porcentaje de convocatorias que incluyan factor diferencial por condición de discapacidad para la financiación del ingreso a la educación pos media.</t>
  </si>
  <si>
    <t>Estrategias de difusion y socializacion de las oportunidades de financiacion para el acceso a la educación posmedia publica y privada de personas con dsicapacidad en el distrito capital que incluyan factor diferencial por condición de discapacidad para la financiación del ingreso a la educación pos media publica y/o privada (todas las formas: gratuidad- apoyos no reembolsables, crédito beca condonables y no condonables, apoyos financieros, etc.) </t>
  </si>
  <si>
    <t xml:space="preserve">sumatoria de Estrategias de difusion y socializacion de las oportunidades de financiacion para el acceso a la educación posmedia publica y privada de personas con dsicapacidad en el distrito capital </t>
  </si>
  <si>
    <t>Número de Convocatorias</t>
  </si>
  <si>
    <t>En el numerador se tomará en número de convocatorias realizadas que incluyan factor diferencial por condición de discapacidad para la financiación del ingreso a la educación posmedia pública y/o privada (todas las formas: gratuidad- apoyos no reembolsables, crédito beca condonables y no condonables, apoyos financieros, etc.) por ATENEA y para el denominador se tomará el total de convocatorias realizadas para la financiación del ingreso a la educación posmedia pública y/o privada (todas las formas: gratuidad- apoyos no reembolsables, crédito beca condonables y no condonables, apoyos financieros, etc.) por ATENEA</t>
  </si>
  <si>
    <t>Se complementa con seguimiento al número de personas en condicion de discapacidad elegibles en las diferentes convocatorias realizadas por Atenea</t>
  </si>
  <si>
    <t>FICHA TÉCNICA INDICADOR DE PRODUCTO 1.1.35</t>
  </si>
  <si>
    <t>Porcentaje de valoraciones de apoyo brindadas a las personas con discapacidad que lo requieran para ejercer su capacidad legal.</t>
  </si>
  <si>
    <t>Sistema Distrital de Cuidado</t>
  </si>
  <si>
    <t>Sector Social</t>
  </si>
  <si>
    <t>Secretaría de Integración Social</t>
  </si>
  <si>
    <t>El indicador mide el número de valoraciones que se realizan a personas con discapacidad a partir de las valoraciones asignadas a la Secretaría de Integración Social.</t>
  </si>
  <si>
    <t>La valoración de apoyos constituye una respuesta interdisciplinar y coordinada entre la Defensoría del Pueblo, la Personería de Bogotá y la Secretaría de Integración Social, a las solicitudes que presenten las personas con discapacidad mayores de 18 años, su familia, cuidadoras o instancias judiciales, con el fin de valorar los apoyos que se requieren para que la persona con discapacidad pueda tomar decisiones relacionadas con su capacidad legal. (Para dar respuesta a las solicitudes se realiza: 1) entrevista con la persona con discapacidad 2) Informe de valoración de apoyos y 3) envío del informe al solicitante).</t>
  </si>
  <si>
    <t>(Número de solicitudes de valoración de apoyos atendidas por la SDIS/ Número de solicitudes de valoración de apoyo asignadas a la SDIS)*100</t>
  </si>
  <si>
    <t>2023</t>
  </si>
  <si>
    <t>Dar respuesta a las solicitudes de valoración de apoyo asignadas a la Secretaría de Integración Social, teniendo en cuenta el trabajo coordinado con Personería y Defensoría que deben atender este tipo de solicitudes</t>
  </si>
  <si>
    <t>Sistema de Información propio de la modalidad</t>
  </si>
  <si>
    <t>El equipo de valoración de apoyos cuenta con 7 cupos, se realiza un incremento proyectado del 3% anual. Meta 2 actividad 4.</t>
  </si>
  <si>
    <t>FICHA TÉCNICA INDICADOR DE PRODUCTO 1.1.36</t>
  </si>
  <si>
    <t xml:space="preserve"> No de Acciones comunicativas implementadas para la difusión, información y socialización del portafolio, la oferta y contenidos culturales, recreativos y deportivos para personas con discapacidad, sus familias y personas cuidadoras por localidad.</t>
  </si>
  <si>
    <t>Brindar acceso a la población con discapacidad, sus familias y cuidadores-as a  través de la divulgación de la oferta cultura, recreativa y deportiva. Se relaciona con el resultado 1.Aumento del índice de inclusión social y productiva de las personas con discapacidad en Bogotá</t>
  </si>
  <si>
    <t>Porcentaje de acciones para el fortalecimiento de la comunicación pública realizadas</t>
  </si>
  <si>
    <t>Propósito: Construir Bogotá Región con gobierno abierto, transparente y ciudadanía consciente</t>
  </si>
  <si>
    <t>Gestión Pública Efectiva</t>
  </si>
  <si>
    <t>Secretaría de Cultura, Recreación y Deporte</t>
  </si>
  <si>
    <t>OFB</t>
  </si>
  <si>
    <t>Capital</t>
  </si>
  <si>
    <t xml:space="preserve">Se medirán las acciones (publicaciones en pagina web, boletines, publicaciones en redes sociales, videos, free press) comunicativas que se realicen en los diferentes medios de comunicación propios, públicos y privados para divulgar la actividad cultural, recreativa y deportiva con énfasis en población con discapacidad. </t>
  </si>
  <si>
    <t xml:space="preserve">Se realizará el diseño, la divulgación de piezas comunicativas en texto, imagen y video relacionadas con la oferta cultural y recreo deportiva para personas con discapacidad, sus familias y cuidadores en las localidades de Bogotá. </t>
  </si>
  <si>
    <t xml:space="preserve">Sumatoria de número de acciones implementadas para la difusión, información y socialización del portafolio, la oferta y contenidos culturales, recreativos y deportivos para personas con discapacidad, sus familias y personas cuidadoras por localidad. </t>
  </si>
  <si>
    <t>Acciones</t>
  </si>
  <si>
    <t xml:space="preserve">Cada entidad del sector reportará trimestralmente las acciones y sus evidencias que realice para la divulgación de eventos culturales, recreativos y deportivos dirigidos a la población con discapacidad, sus familias y cuidadores. (link de publicación y/o pantallazos)Sumatoria de número de acciones implementadas para la difusión, información y socialización del portafolio, la oferta y contenidos culturales, recreativos y deportivos para personas con discapacidad, sus familias y personas cuidadoras por localidad. </t>
  </si>
  <si>
    <t>Matriz de recopilación de actividades del sector</t>
  </si>
  <si>
    <t>5 días hábiles (abril, julio, octubre y enero)</t>
  </si>
  <si>
    <t>15 (abril, julio, octubre y enero)</t>
  </si>
  <si>
    <t>3274858 EXT 541</t>
  </si>
  <si>
    <t>FICHA TÉCNICA INDICADOR DE PRODUCTO 1.1.37</t>
  </si>
  <si>
    <t>Número de Ferias de atención a la ciudadanía dirigidas a las personas con discapacidad, familias, personas cuidadoras de personas con discapacidad y población en condición de vulnerabilidad.</t>
  </si>
  <si>
    <t>Programa 4 Prevención de la exclusión por razones étnicas, religiosas, sociales, políticas y de orientación sexual</t>
  </si>
  <si>
    <t>Este indicador corresponderá al número de Ferias de atención a la ciudadanía dirigidas a las personas con discapacidad, familias, personas cuidadoras de personas con discapacidad y población en condición de vulnerabilidad.</t>
  </si>
  <si>
    <t>El producto hace referencia al desarrollo de Ferias de atención a la ciudadanía dirigidas a las personas con discapacidad, familias, personas cuidadoras de personas con discapacidad y población en condición de vulnerabilidad, en Articulaciòn con entidades del distrito capital y la Secretaria Técnica Distrital de Discapacidad, para fomentar la gestión del conocimiento y la innovación para agilizar la comunicación con el ciudadano, la prestación de trámites y servicios, y garantizar la toma de decisiones con base en evidencia. Este producto se desarrolla en el marco de la estrategia "Gobierno al Territorio", estando a cargo de la Subsecretaría de Gestión Institucional - Servicio a la Ciudadanía.
 Para su ejecución será necesaria la construcción de una ficha del evento donde se cuente con la información detallada de la agenda del evento, los recursos humanos, técnicos y logísticos necesarios para su realización, el objetivo general, objetivos específicos, alcance, contenidos y metodologías necesarias su ejecución y proveerá un Informe de resultados de los servicios prestados en la feria.</t>
  </si>
  <si>
    <t xml:space="preserve">       Este indicador se relaciona con la meta de resultado asociada al resultado 1. Aumento del índice de inclusión social y productiva de las personas con discapacidad en Bogotá</t>
  </si>
  <si>
    <t>Sumatoria de ferias  de atención a la ciudadanía  dirigidas a las personas con discapacidad, familias, personas cuidadoras de personas con discapacidad y población en condición de vulnerabilidad</t>
  </si>
  <si>
    <t>Ferias de atención a la ciudadanía dirigidas a las personas con discapacidad, familias, personas cuidadoras de personas con discapacidad y población en condición de vulnerabilidad.</t>
  </si>
  <si>
    <t>Se mide a través de la sumatoria de eventos de promoción de la transformación de imaginarios y cambio cultural para el reconocimiento de las habilidades y competencias de las personas con discapacidad, propiciando espacios de interacción y reflexión colectiva sobre sus derechos. La fuente de información que permitirá la medición del indicador será la evidencia de la realización del evento con: Listados de asistencia, acta y registro fotográfico.</t>
  </si>
  <si>
    <t>Informe de resultados, Listados, actas de asistencia y registro fotográfico de las ferias realizadas.</t>
  </si>
  <si>
    <t>Jefe de Oficina de Atención a la Ciudadanía</t>
  </si>
  <si>
    <t>FICHA TÉCNICA INDICADOR DE PRODUCTO 1.1.38</t>
  </si>
  <si>
    <t>Código PDD</t>
  </si>
  <si>
    <t>01 Hacer un nuevo contrato social con igualdad de oportunidades para la inclusión social, productiva y política</t>
  </si>
  <si>
    <t>Programa 06 Sistema Distrital de Cuidado</t>
  </si>
  <si>
    <r>
      <t xml:space="preserve">Este indicador mide el avance porcentual del proceso de fortalecimiento técnico y financiero del componente de atención a personas con discapacidad y sus cuidadoras(es), a través de la entrega de dispositivos de asistencia personal (ayudas técnicas) no cubiertas por el Plan obligatorio de Salud (Articulo 59 de la Resolución 5269 de 2017) y actividades complementarias que generen un contexto de mayor inclusión social. Este proceso tendrá como hitos los siguientes momentos:
</t>
    </r>
    <r>
      <rPr>
        <u/>
        <sz val="12"/>
        <rFont val="Arial Narrow"/>
        <family val="2"/>
      </rPr>
      <t>2022-2023:</t>
    </r>
    <r>
      <rPr>
        <sz val="12"/>
        <rFont val="Arial Narrow"/>
        <family val="2"/>
      </rPr>
      <t xml:space="preserve">
*Proceso de caracterización y diagnóstico local de necesidades de la población con discapacidad y sus redes de apoyo.
*Definición del monto de recursos requeridos en cada localidad para atención óptima de población objetivo.
*Definición e implementación de arreglos institucionales necesarios para el aumento de financiación requerido (Modificación de líneas e inversión y Criterios de elegibilidad y viabilidad)
2024:
*Implementación del aumento de financiación y homogenización de oferta de servicios por localidad.</t>
    </r>
  </si>
  <si>
    <t>El fortalecimiento técnico y financiero a este componente es importante porque define que la orientación de recursos sea la necesaria y pertinente en cada localidad, a partir de información de contexto sobre el universo de población potencial beneficiaria y las dimensiones de sus problemáticas asociadas. Dado que las inversiones de los FDL están mediadas por la asistencia técnica y la orientación de los sectores, en este caso, es necesario vincular a la Secretaría Distrital de Salud para realizar un ajuste y reformulación de los Criterios de Elegibilidad y Viabilidad para la formulación proyectos de inversión que permita establecer parámetros más estandarizados, en particular, para los servicios complementarios a la entrega de Ayudas Técnicas. Del mismo modo, es necesario que las líneas de inversión local definan un criterio de asignación presupuestal en esta materia que permita la provisión de servicios pertinentes y adecuados para la población beneficiaria, para lo cual conviene que este componente adquiera un carácter de inversión inflexible. Como resultado se espera un incremento en el % de inversión destinada a este componente teniendo en cuenta las particularidades y necesidades propias de cada localidad.</t>
  </si>
  <si>
    <t>Este producto aporta a la meta del resultado 1. Aumento del índice de inclusión social y productiva de las personas con discapacidad en Bogotá</t>
  </si>
  <si>
    <t>Sumatoria del porcentaje de avance anual en la implementación del proceso de fortalecimiento técnico y financiero</t>
  </si>
  <si>
    <t>Se realizará seguimiento al avance de las actividades programadas según los hitos planteados para cada año. La sumatoria de avance por año debe dar como resultado el 100% al final del periodo de implementación.</t>
  </si>
  <si>
    <t>Informes de seguimiento y reporte de actividades realizados por la Secretaría Distrital de Gobierno</t>
  </si>
  <si>
    <t>Subsecretario</t>
  </si>
  <si>
    <t>Subsecretaría de gestión Local</t>
  </si>
  <si>
    <t>jose.riveros@gobiernobogota.gov.co</t>
  </si>
  <si>
    <t>Jefe Oficina de Planeación</t>
  </si>
  <si>
    <t xml:space="preserve">FICHA TÉCNICA INDICADOR DE PRODUCTO 1.1.39 </t>
  </si>
  <si>
    <t>Porcentaje mínimo apropiado de recursos de inversión directa de cada Fondo de Desarrollo Local, orientados a la atención de personas con discapacidad y sus cuidadoras (es)</t>
  </si>
  <si>
    <t>Este indicador mide el porcentaje de recursos de inversión directa que los Fondos de Desarrollo Local destinan a la atención de personas con discapacidad y sus cuidadoras(es) a través de la entrega de dispositivos de asistencia personal (ayudas técnicas) no cubiertas por el Plan obligatorio de Salud (Articulo 59 de la Resolución 5269 de 2017) y actividades complementarias que generen un contexto de mayor inclusión social. En la actualidad se destina el 1,28% de los recursos de inversión de los FDL y se busca que llegue a ser un 4% en promedio en las 20 localidades.</t>
  </si>
  <si>
    <t>Aumento del porcentaje de recursos de inversión directa de cada Fondo de Desarrollo Local, orientado a la atención de personas con discapacidad y sus cuidadoras(es) a través de la entrega de dispositivos de asistencia personal (ayudas técnicas) no cubiertas por el Plan obligatorio de Salud (Articulo 59 de la Resolución 5269 de 2017) y actividades complementarias que generen un contexto de mayor inclusión social.</t>
  </si>
  <si>
    <t>Este resultado aporta a la meta del resultado 1. Aumento del índice de inclusión social y productiva de las personas con discapacidad en Bogotá</t>
  </si>
  <si>
    <t>SEGPLAN - BOGDATA</t>
  </si>
  <si>
    <t>Análisis de reportes BOGDATA y SEGPLAN sobre sobre la apropiación de recursos en proyectos de inversión y metas asociadas a la atención de personas con discapacidad y sus cuidadoras(es) y su participación porcentual en el total de inversión directa de cada localidad.</t>
  </si>
  <si>
    <t>Reportes BOGDATA y SEGPLAN</t>
  </si>
  <si>
    <t>FICHA TÉCNICA INDICADOR DE PRODUCTO 1.1.40</t>
  </si>
  <si>
    <t>Hacer de Bogotá Región un modelo de movilidad multimodal, incluyente y sostenible.</t>
  </si>
  <si>
    <t>Movilidad segura, sostenible y accesible.</t>
  </si>
  <si>
    <t>El subsidio para personas con discapacidad fue creado mediante el Acuerdo 484 de 2011 del Concejo de Bogotá y reglamentado por el decreto distrital 429 de 2012, el cual fue modificado por los decretos distritales 259 de 2015, 131 de 2017, 026 de 2019, 073 de 2020 y 005 de 2022. Actualmente, el monto del subsidio se calcula con base en el esquema tarifario implementado mediante el decreto 004 de 2023</t>
  </si>
  <si>
    <t xml:space="preserve">El subsidio consiste en un valor que se carga mensualmente en la tarjeta de la persona beneficiaria, equivalente al 40% de descuento sobre 25 viajes al valor de la tarifa máxima vigente. La aplicación de este beneficio inició en 2012 con un descuento del 15% que se ha incrementado en 5 puntos porcentuales al año, hasta llegar y mantenerse en el 40% a partir de 2017. </t>
  </si>
  <si>
    <t>Este producto le aporta a la meta del resultado 1.Aumento del índice de inclusión social y productiva de las personas con discapacidad en Bogotá Este beneficio está dirigido a personas con discapacidad residentes en Bogotá e inscritas en el "Registro para la Localización y Caracterización de personas con Discapacidad en la ciudad de Bogotá D.C.", anteriormente administrado y actualizado por la Secretaría Distrital de Salud y en la actualidad es administrado por el Ministerio de Salud a través de la plataforma SISPRO.</t>
  </si>
  <si>
    <t>10.4 Adoptar políticas, especialmente fiscales, salariales y de protección social, y lograr progresivamente una mayor igualdad”. En MPA aparece “10.3 Garantizar la igualdad de oportunidades y reducir la desigualdad de resultados, incluso eliminando las leyes, políticas y prácticas discriminatorias y promoviendo legislaciones, políticas y medidas adecuadas a ese respecto</t>
  </si>
  <si>
    <t>Diferencial</t>
  </si>
  <si>
    <t>99%</t>
  </si>
  <si>
    <t>2025</t>
  </si>
  <si>
    <t>2026</t>
  </si>
  <si>
    <t>2027</t>
  </si>
  <si>
    <t>2028</t>
  </si>
  <si>
    <t>2029</t>
  </si>
  <si>
    <t>2031</t>
  </si>
  <si>
    <t>Distrital</t>
  </si>
  <si>
    <t xml:space="preserve">Porcentaje de subsidios atendidos </t>
  </si>
  <si>
    <t>Luz Miryan Sánchez</t>
  </si>
  <si>
    <t>Profesional</t>
  </si>
  <si>
    <t>Sofía Zarama</t>
  </si>
  <si>
    <t>Jefe de Oficina Asesora de Planeación</t>
  </si>
  <si>
    <t>El resultado de subsidios otorgados obedece a múltiples aspectos, entre estos que la solicitud es voluntaria y se establece el beneficio previo al cumplimiento de requisitos, lo que pueden llegar a ser indeterminado en el momento de determinar una base.</t>
  </si>
  <si>
    <t>FICHA TÉCNICA INDICADOR DE PRODUCTO 1.1.41</t>
  </si>
  <si>
    <t>Número de hogares con personas con discapacidad que acceden a subsidio distrital para la adquisición de vivienda nueva VIS y VIP en Bogotá.</t>
  </si>
  <si>
    <t xml:space="preserve">Hacer un nuevo contrato social con igualdad de oportunidades para la inclusión social, productiva y política. </t>
  </si>
  <si>
    <t>Subsidios y Transferencias para la Equidad</t>
  </si>
  <si>
    <t>Secretaría Distrital del Hábitat</t>
  </si>
  <si>
    <t>Número de hogares con personas con discapacidad beneficiados con subsidios para la adquisición de vivienda, corresponde a un indicador de demanda toda vez que depende de las solicitudes recibidas, del cumplimiento de los requisitos establecidos en el manual operativo, la normatividad vigentes y del alcance del cierre financiero, en este sentido se miden actos administrativos de asignación por parte de los hogares solicitantes. Por esta razón, se estableció la suma como forma de medición</t>
  </si>
  <si>
    <t>Los subsidios para la adquisición de vivienda VIS y VIP en Bogotá tienen como propósito dotar a los hogares de una capacidad financiera superior a la que se desprende de sus ingresos permanentes, de tal manera que se les facilite llegar al cierre financiero que requieren para adquirir una solución habitacional definitiva, de esta manera el producto esperado es beneficiar a hogares con discapacidad con subsidios distritales de vivienda.</t>
  </si>
  <si>
    <t xml:space="preserve"> Poblacional, diferencial</t>
  </si>
  <si>
    <t>Sumatoria de hogares con personas con discapacidad  beneficiarios del subsidio para la adquisición de vivienda VIS y VIP en Bogotá</t>
  </si>
  <si>
    <t xml:space="preserve">Hogares </t>
  </si>
  <si>
    <t>Se realiza la sumatoria de hogares que cuenten con por lo menos con una persona con discapacidad que tenga la certificación de la condición y que tras el cumplimiento de requisitos fueron beneficiarios por medio de un acto administrativo de un subsidio para la adquisición de vivienda nueva VIS y VIP en Bogotá</t>
  </si>
  <si>
    <t>Sistema de Información de la Subsecretaría de Gestión Financiera</t>
  </si>
  <si>
    <t>Subsecretario de Gestión Financiera</t>
  </si>
  <si>
    <t>358 16 00</t>
  </si>
  <si>
    <t>María Aidé Sánchez Corredor</t>
  </si>
  <si>
    <t>Subdirectora de Programas y Proyectos</t>
  </si>
  <si>
    <t>Los subsidios se asignan mediante acto administrativo en las diferentes modalidades ofertadas por la entidad, es importante aclarar que la ejecución presupuestal con cargo a cada vigencia- recursos disponibles- no se relacionará directamente con valor asignado a reportar en cada corte, toda vez que los actos administrativos se pueden realizar con cargo a recursos en fiducia que podrían ser de vigencias anteriores. Estos recursos no son exclusivos para personas en condición de discapacidad, ya que son programas que funcionan a demanda, lo que si se considera son variables de priorización y focalización en los reglamentos operativos donde se otorga una calificación positiva a hogares con personas con discapacidad y un valor diferencial dos o tres veces mayor. No se cuenta con línea base toda vez que en vigencias anteriores al 2022 el sistema de información de hogares beneficiarios no contaba con especificaciones que permitieran la identificación precisa de personas con discapacidad.</t>
  </si>
  <si>
    <t>FICHA TÉCNICA INDICADOR DE PRODUCTO 1.1.42</t>
  </si>
  <si>
    <t>Porcentaje de Implementación de la estrategia anual de difusión y socialización de las oportunidades y ruta de acceso a subsidios de vivienda</t>
  </si>
  <si>
    <t>(Número de actividades ejecutadas de la estrategia de difusión y socialización / Número de actividades planeadas de la estrategia de difusión y socialización)*100.</t>
  </si>
  <si>
    <t>La medición del indicador se realiza a partir de la implementación de las actividades de la estrategia anual de difusión y socialización de las oportunidades y ruta de acceso a subsidios de vivienda, dirigida a personas con discapacidad y personas cuidadoras de personas con discapacidad en el distrito capital.</t>
  </si>
  <si>
    <t>3581600 - 1309</t>
  </si>
  <si>
    <t>FICHA TÉCNICA INDICADOR DE PRODUCTO 2.1.1</t>
  </si>
  <si>
    <t>R 2. Índice de fortalecimiento de capacidades para el ejercicio del derecho a participar de forma incidente de las personas con discapacidad, personas cuidadoras de personas con discapacidad, organizaciones e instancias</t>
  </si>
  <si>
    <t>Construir Bogotá Región con gobierno abierto, transparente y ciudadanía consciente</t>
  </si>
  <si>
    <t>Gobierno Abierto</t>
  </si>
  <si>
    <t>El indicador corresponde al porcentaje de avance en la implementación de las fases de la estrategia de fortalecimiento a organizaciones de y para personas con discapacidad y líderes que responden a necesidades diferenciales en salud de la población con discapacidad en el distrito.</t>
  </si>
  <si>
    <t>Este indicador se relaciona con la meta de resultado: 2. Aumento del índice de participación incidente y representación de personas con discapacidad y organizaciones de y para personas con discapacidad en diferentes espacios, instancias y escenarios de participación política y ciudadana en el distrito capital.</t>
  </si>
  <si>
    <t>Fases de la estrategia de fortalecimiento a organizaciones de y para personas con discapacidad y líderes que responden a necesidades diferenciales en salud de la población con discapacidad en el Distrito implementadas / Fases de la estrategia de fortalecimiento a organizaciones de y para personas con discapacidad y líderes que responden a necesidades diferenciales en salud de la población con discapacidad en el Distrito programadas * 100</t>
  </si>
  <si>
    <t>La medición del indicador se va a realizar de acuerdo a las fases y el cumplimiento de los porcentajes propuestos para cada una de ellas.</t>
  </si>
  <si>
    <t>Productos derivados del cumplimiento de cada fase como desarrollo del producto.</t>
  </si>
  <si>
    <t>60 días.</t>
  </si>
  <si>
    <t>María Fernanda Torres Penagos.</t>
  </si>
  <si>
    <t>Directora de Participación Social, Gestión Territorial y Transectorialidad.</t>
  </si>
  <si>
    <t>Subsecretaria de Gestión Territorial, Participación y Servicio a la Ciudadanía</t>
  </si>
  <si>
    <t>MFTorres@saludcapital.gov.co</t>
  </si>
  <si>
    <t>Directora de planeación sectorial</t>
  </si>
  <si>
    <t>FICHA TÉCNICA INDICADOR DE PRODUCTO 2.1.2</t>
  </si>
  <si>
    <t>Porcentaje de avance en la implementación de las fases de la estrategia de fortalecimiento de competencias ciudadanas para la participación social incidente en salud, para población con discapacidad.</t>
  </si>
  <si>
    <t>Este indicador se relaciona con la meta de resultado: R 2 Índice de fortalecimiento de capacidades para el ejercicio del derecho a participar de forma incidente de las personas con discapacidad, personas cuidadoras de personas con discapacidad, organizaciones e instancias.</t>
  </si>
  <si>
    <t>FICHA TÉCNICA INDICADOR DE PRODUCTO 2.1.3</t>
  </si>
  <si>
    <t>Número de personas con discapacidad y personas cuidadoras de personas con discapacidad formadas en  participación, incidencia política y control social  en los cursos ofrecidos por la Gerencia de Escuela del Instituto Distrital para la Participación y Acción Comunal - IDPAC.</t>
  </si>
  <si>
    <t>R2. Indice de  fortalecimiento de capacidades para el ejercicio del derecho a participar de forma incidente de las personas con discapacidad, personas cuidadoras, organizaciones e instancias</t>
  </si>
  <si>
    <t>Número de ciudadanos formados en capacidades democráticas</t>
  </si>
  <si>
    <t>Implementar la Escuela de Formación ciudadana Distrital</t>
  </si>
  <si>
    <t>5- Construir Bogotá Región con gobierno abierto, transparente y ciudadania consciente</t>
  </si>
  <si>
    <t>51 - Gobierno abierto</t>
  </si>
  <si>
    <t xml:space="preserve">Gobierno </t>
  </si>
  <si>
    <t>Instituto Distrital de la Participación y Acción Comunal IDPAC</t>
  </si>
  <si>
    <t>El indicador mide el número de personas con discapacidad, así como las personas cuidadoras de personas con discapacidad, que una vez inscritas en los cursos de formación ofrecidos por la Escuela de Participación, participan activamente en cada curso y por lo tanto se consideran formados en participación, incidencia social, política y control social. El objetivo es aumentar el número de personas con discapacidad que se forman a través de los cursos ofrecidos por la Escuela.</t>
  </si>
  <si>
    <t xml:space="preserve">El producto que se ofrece desde la Escuela de la Participación del IDPAC se basa en una propuesta pedagógica fundamentada en la promoción de procesos de formación articulados en varios cursos y estrategias de formación complementarias alrededor de temáticas de ciudad en donde la participación se constituye en un elemento central. Los procesos de formación se desarrollan alrededor de ciclos de formación que giran en torno a líneas temáticas diferentes pero que comparten el énfasis en las lógicas de pensamiento y acción, fortaleciendo las capacidades democráticas de las personas en condición de discapacidad y sus cuidadores y cuidadoras en materia de control social y participación ciudadana, que contribuye a su incidencia en los asuntos de carácter público y particular. Cada ciclo de formación cuenta con escenarios de aplicabilidad a través de los cuales los y las estudiantes podrán abordar problemas colectivos reales y generar transformaciones en actitudes y prácticas en las relaciones y la vida en comunidad, siguiendo con los lineamientos definidos en los enfoques diferenciales y de género, promoviendo la utilización de lenguajes y prácticas incluyentes. Adicionalmente, la Escuela de Participación cuenta con una plataforma de aprendizaje virtual desde la perspectiva del Diseño Universal de Aprendizaje DUA que busca cumplir con los estándares mínimos para que personas con discapacidad puedan acceder de manera diferencial a los contenidos desarrollados para el fortalecimiento de sus capacidades. </t>
  </si>
  <si>
    <t>Este indicador se relaciona con la meta de resultado: Indice de  fortalecimiento de capacidades para el ejercicio del derecho a participar de forma incidente de las personas con discapacidad, personas cuidadoras de personas con discapacidad, organizaciones e instancias</t>
  </si>
  <si>
    <t>4. Educación de calidad</t>
  </si>
  <si>
    <t>Sumatoria  de personas con discapacidad y cuidador(a)es de persona en condición de discapacidad activas en cursos de  participación, incidencia política y control social</t>
  </si>
  <si>
    <t>datos formación Escuela de Participacion para la vigencia 2021</t>
  </si>
  <si>
    <t>Los datos se obtienen del registro administrativo de personas en con discapacidad y personas cuidadoras de personas con discapacidad activas en los procesos de formación de la Escuela frente al total de personas con discapacidad y personas cuidadoras de personas con discapacidad inscritas en los cursos ofertados por la Escuela. Se realiza la sumatoria de personas discapacidad y personas cuidadoras de personas con discapacidad que  participan en los cursos de manera activa, y de los cuales se hace seguimiento a través del listado de participantes.</t>
  </si>
  <si>
    <t>Escuela de Participación IDPAC</t>
  </si>
  <si>
    <t>Gerente Escuela de Participación</t>
  </si>
  <si>
    <t>Instituto Distrital de la Participación y Acción Comunal - IDPAC</t>
  </si>
  <si>
    <t xml:space="preserve">Subdirección de promoción de la participación </t>
  </si>
  <si>
    <t>Ana Silvia Olano Aponte</t>
  </si>
  <si>
    <t>Se incluye en los reportes trimestrales la diferenciación de personas en condición de discapacidad y sus cuidadores y cuidadoras inscritas en los procesos de formación ofertados por la Escuela, así como número de personas activas en los procesos y número de personas certificadas, para dar cuenta del avance de la formación en participación ciudadana y control social de las personas en condición de discapacidad y sus cuidadores y cuidadoras.
En cada reporte se especificará los cursos dirigidos a las personas en condición de discapacidad y sus cuidadores y cuidadoras, cuyas temáticas son de particular interés para esta población, se especificará el número de personas por cada condición de discapacidad así como el numero cuidadores y cuidadoras.
El concepto de "personas activas", hace referencia a las personas que una vez inscritas en los cursos participan activamente en los procesos de formación de la Escuela. 
El concepto "personas certificadas", corresponde a aquellos estudiantes que culminaron satisfactoriamente el 80% del curso en el cual participaron. 
Los costos estimados se calcularon con base en el costo que tiene formar una persona en la Escuela en modalidad virtual. Sin embargo, estos costos son aproximados y pueden variar según la modalidad de formación.
Las modalidades de formación que ofrece la Escuela son: virtual, virtual asistida, presencial, análoga.</t>
  </si>
  <si>
    <t>FICHA TÉCNICA INDICADOR DE PRODUCTO 2.1.4</t>
  </si>
  <si>
    <t>R2. Índice de fortalecimiento de capacidades para el ejercicio del derecho a participar de forma incidente de las personas con discapacidad, personas cuidadoras de personas con discapacidad, organizaciones e instancias</t>
  </si>
  <si>
    <t>Número de organizaciones sociales fortalecidas</t>
  </si>
  <si>
    <t>Implementar una (1) estrategia para fortalecer a las organizaciones comunales, sociales, comunitarias, de propiedad horizontal e instancias de participación promocionando la inclusión y el liderazgo de nuevas ciudadanías</t>
  </si>
  <si>
    <t>Propósito 05 Construir Bogotá Región con gobierno abierto, transparente y ciudadanía consciente</t>
  </si>
  <si>
    <t xml:space="preserve">Gobierno abierto </t>
  </si>
  <si>
    <t>Alcaldías locales</t>
  </si>
  <si>
    <t>El indicador mide el número de organizaciones de personas con discapacidad y organizaciones de personas cuidadoras fortalecidas a través de la estrategia integral implementada por el IDPAC. El objetivo del indicador es aumentar el número de organizaciones de y para personas con discapacidad beneficiadas a través de la estrategia de fortalecimiento integral, la cual cuenta con las siguientes fases:
1. Caracterización y diagnóstico 2. Plan de mejoramiento 3. Formación 4. Asistencia técnica 5. Incentivos para el fortalecimiento 6. Seguimiento y evaluación
En este caso se toman como referencia todas aquellas organizaciones de personas con discapacidad o que trabajan por los derechos de las personas con discapacidad, que se encuentran en la ruta, en cualquiera de sus 6 etapas.</t>
  </si>
  <si>
    <t>El fortalecimiento de las organizaciones sociales de y para personas con discapacidad busca promover mejores condiciones democráticas para la participación. De acuerdo con lo anterior, el producto asociado a este indicador permitirá, a través de la implementación del modelo de fortalecimiento, la cualificación e incremento de sus capacidades para participar en espacios de decisión publica.
El modelo de fortalecimiento a las organizaciones sociales se compone de las siguientes fases que se articulan entre sí y que conforman la ruta del
fortalecimiento, a saber:
a) Caracterización y diagnóstico. La caracterización es el punto de inicio de la ruta de Fortalecimiento que consiste en la autoidentificación, contacto y aplicación de las preguntas establecidas en la encuesta de caracterización a la organización a través de la plataforma de la participación. De otra parte, el diagnóstico, hace referencia a los resultados de la aplicación de los índices de fortalecimiento y define el estado en el que se encuentra el proceso organizativo
b) Plan de fortalecimiento. Es el conjunto de acciones a ejecutar con las organizaciones en un ciclo de fortalecimiento, programadas con base en el diagnóstico, necesidades y prioridades de fortalecimiento identificadas conforme a la aplicación del índice de fortalecimiento y su elaboración está acompañada y asesorada por el IDPAC.
c) Formación. Consiste en los ciclos y cursos de formación que ofrece la Escuela de Participación del IDPAC en capacidades democráticas y organizativas de conformidad con el interés del proceso organizativo y los resultados generados en la fase de caracterización y diagnóstico
d) Asistencia Técnica. Consiste en el acompañamiento técnico que hace el IDPAC a cada una de los procesos organizativos en aras de aumentar sus capacidades aplicando metodologías que les permitan robustecer sus procesos internos y externos priorizados en el plan de fortalecimiento y que responden a cada una de las categorías del índice de fortalecimiento.
e) Incentivos para el Fortalecimiento: Son instrumentos que están previstos para las organizaciones o procesos que se encuentran en alguna fase de la ruta de fortalecimiento y está sujeto a las condiciones de la convocatoria y a la disponibilidad de recursos del IDPAC
f) Seguimiento y evaluación. El seguimiento se llevará a cabo a través de la plataforma de participación de la Entidad, donde reposa la hoja de vida de cada organización con las evidencias de avance en las etapas de la ruta</t>
  </si>
  <si>
    <t>Este indicador se relaciona con la meta de resultado: R2. Índice de fortalecimiento de capacidades para el ejercicio del derecho a participar de forma incidente de las personas con discapacidad, personas cuidadoras de personas con discapacidad, organizaciones e instancias</t>
  </si>
  <si>
    <t>Diferencial, poblacional y territorial</t>
  </si>
  <si>
    <t>Sumatoria de organizaciones de y para personas con discapacidad vinculadas en la ruta de fortalecimiento para la participación</t>
  </si>
  <si>
    <t>Organizaciones sociales y comunitarias de y para personas con discapacidad</t>
  </si>
  <si>
    <t xml:space="preserve">Plataforma de la participación IDPAC </t>
  </si>
  <si>
    <t>Se mide a partir de los registros administrativos de las organizaciones de y para personas con discapacidad que se encuentran en cualquier etapa de la ruta de fortalecimiento y los resultados se presentan de manera acumulada. Se contabiliza el número de organizaciones de personas con discapacidad y organizaciones de personas cuidadoras que se encuentren en cualquiera de las 6 etapas de la ruta de fortalecimiento, a saber: 1) Caracterización y diagnóstico; 2) Plan de fortalecimiento; 3) Plan de formación; 4) Asistencia técnica; 5) Incentivos para el fortalecimiento y 6) Seguimiento y evaluación.</t>
  </si>
  <si>
    <t>Plataforma de la participación - IDPAC; Informes gestores territoriales IDPAC</t>
  </si>
  <si>
    <t xml:space="preserve">Subdirectora de Fortalecimiento a la Organización Social </t>
  </si>
  <si>
    <t xml:space="preserve">Instituto de la Participación y Acción Comunal </t>
  </si>
  <si>
    <t xml:space="preserve">Subdirección de Fortalecimiento a la Organización Social </t>
  </si>
  <si>
    <t>Jefa Oficina Asesora de Planeación</t>
  </si>
  <si>
    <t>IDPAC</t>
  </si>
  <si>
    <t>FICHA TÉCNICA INDICADOR DE PRODUCTO 2.1.5</t>
  </si>
  <si>
    <t>Número de Acciones de Fortalecimiento a Consejos Locales de Discapacidad priorizados para la participación ciudadana y la toma de decisiones</t>
  </si>
  <si>
    <t>Número de acciones de fortalecimiento organizacional a instancias de participación</t>
  </si>
  <si>
    <t xml:space="preserve">Instituto Distrital de la Participación y Acción Comunal </t>
  </si>
  <si>
    <t xml:space="preserve">Alcaldías Locales </t>
  </si>
  <si>
    <t>El indicador mide el número de Acciones de Fortalecimiento a Consejos Locales de Discapacidad fortalecidos a través de la implementación del modelo de fortalecimiento propuesto por el IDPAC. Dicha estrategia está compuesta por 5 fases a saber: i) Identificación y caracterización, ii) Asistencia técnica para la formulación de planes de fortalecimiento, iii) Plan de Fortalecimiento, iv) Formación y v) Evaluación</t>
  </si>
  <si>
    <t>El fortalecimiento de los Consejos Locales de Discapacidad busca promover que estos espacios funcionen como espacios de conexión, diálogo e interlocución entre la institucionalidad y la ciudadanía o entre las diversas dinámicas de la ciudadanía misma. El fortalecimiento de Instancias apunta a la generación de mejores condiciones de gobierno, gobernanza y condiciones democráticas para la participación. De acuerdo con lo anterior, el producto asociado a este indicador permitirá, a través de la implementación de un modelo de fortalecimiento y acompañamiento a las instancias de participación de personas con discapacidad, incrementar sus capacidades para participar en espacios de decisión publica.</t>
  </si>
  <si>
    <t>Este indicador se relaciona con la meta de resultado:R2. Índice de fortalecimiento de capacidades para el ejercicio del derecho a participar de forma incidente de las personas con discapacidad, personas cuidadoras de personas con discapacidad, organizaciones e instancias</t>
  </si>
  <si>
    <t>Garantizar la adopción en todos los niveles de decisiones inclusivas, participativas y representativas que respondan a las necesidades.</t>
  </si>
  <si>
    <t>Poblacional; diferencial; Territorial</t>
  </si>
  <si>
    <t>Sumatoria de Consejos Locales de Discapacidad fortalecidos para la participación ciudadana y la toma de decisiones</t>
  </si>
  <si>
    <t>Acciones de Fortalecimiento</t>
  </si>
  <si>
    <t xml:space="preserve">Para la medición del indicador se toma como referencia el número de Consejos Locales de Discapacidad priorizados a los cuales se implementará el modelo de fortalecimiento a partir de la caracterización, posterior formulación y aprobación de un plan de fortalecimiento concertado, implementación de acciones de fortalecimiento o formación y finalmente la evaluación del modelo con las instancias de participación. Por lo tanto, la medición se hace a través del registro administrativo de las acciones que realizan el proceso de fortalecimiento a través de la estrategia que ofrece el IDPAC. La información se recolecta a través de la plataforma o herramienta que se destine para tal fin, así como de los registros y formatos administrativos de la entidad correspondientes a las actividades presenciales o virtuales que se establezcan en los planes de fortalecimiento a las instancias. </t>
  </si>
  <si>
    <t>Plataforma de la participación - IDPAC, Bases de Datos de la Gerencia, Formatos y registros</t>
  </si>
  <si>
    <t xml:space="preserve">Gerente </t>
  </si>
  <si>
    <t xml:space="preserve">Gerencia de Instancias y Mecanismos de Participación </t>
  </si>
  <si>
    <t>Jefe de Oficina</t>
  </si>
  <si>
    <t xml:space="preserve">
1. Se realiza la programación de acuerdo a la priorización de instancias anuales, lo anterior teniendo en cuenta que la gerencia implementará el modelo de fortalecimiento en 150 instancias de distintos sectores y poblaciones anualmente.
2. El recurso disponible corresponde al total estimado de honorarios de los gestores (as) territoriales que tienen actividades relacionadas con el fortalecimiento a instancias.
</t>
  </si>
  <si>
    <t>FICHA TÉCNICA INDICADOR DE PRODUCTO 2.1.6</t>
  </si>
  <si>
    <t xml:space="preserve">Número de  estudios o boletines del Observatorio Poblacional Diferencial y de Familias publicados que caracterizan  la situación de las personas con discapacidad con enfoque diferencial y de género </t>
  </si>
  <si>
    <t>R2  Índice de fortalecimiento de capacidades para el ejercicio del derecho a participar de forma incidente de las personas con discapacidad, personas cuidadoras de personas con discapacidad, organizaciones e instancias</t>
  </si>
  <si>
    <t>Propósito 05</t>
  </si>
  <si>
    <t>Programa 56 Gestión Pública efectiva</t>
  </si>
  <si>
    <t>El indicador es un indicador de gestión. El indicador mide el número de Sumatoria de estudios del Observatorio Poblacional Diferencial y de Familias que caracterizan la situación de las personas con discapacidad con enfoque diferencial y de género</t>
  </si>
  <si>
    <t>Este producto es un producto de gestión y se describe como la Realización de Estudios o boletín del Observatorio Poblacional Diferencial y de Familias que caracterice la situación de las personas con discapacidad con enfoque diferencial y de género</t>
  </si>
  <si>
    <t>6.10 Garantizar el acceso público a la información y proteger las libertades fundamentales, de conformidad con las leyes nacionales y los acuerdos internacionales</t>
  </si>
  <si>
    <t>Fórmula de Cálculo</t>
  </si>
  <si>
    <t>Sumatoria de estudios del Observatorio Poblacional Diferencial y de Familias que caracterizan la situación de las personas con discapacidad con enfoque diferencial y de género</t>
  </si>
  <si>
    <t xml:space="preserve">Análisis interno desde el Observatorio Poblacional Diferencial y de Familias </t>
  </si>
  <si>
    <t>Encuesta Multipropósito, Sector Planeación</t>
  </si>
  <si>
    <t xml:space="preserve">Directora de Equidad y Políticas Poblacionales </t>
  </si>
  <si>
    <t xml:space="preserve">Dirección de Equidad y Políticas Poblacionales </t>
  </si>
  <si>
    <t>Mónica Maloff</t>
  </si>
  <si>
    <t xml:space="preserve">Jefe Oficina asesora de Planeación </t>
  </si>
  <si>
    <t xml:space="preserve">Se determina producto por una vez pues la Secretaría Distrital de Planeación se encuentra en proceso de reestructuración y no se ha determinado la continuidad del Observatorio. </t>
  </si>
  <si>
    <t>FICHA TÉCNICA INDICADOR DE PRODUCTO 2.1.7</t>
  </si>
  <si>
    <t>R2.Índice de fortalecimiento de capacidades para el ejercicio del derecho a participar de forma incidente de las personas con discapacidad, personas cuidadoras de personas con discapacidad, organizaciones e instancias</t>
  </si>
  <si>
    <t>Este es un indicador de gestión y se define como reporte de la ejecución de las metas de proyectos de inversión para la atención de personas con discapacidad y personas cuidadoras de personas con discapacidad en las localidades del Distrito Capital.</t>
  </si>
  <si>
    <t xml:space="preserve">Este producto de gestión se describe como la realización de un reporte de seguimiento anual que presentará información cuantitativa actualizada anualmente sobre la ejecución de las metas de proyectos de inversión enfocados en la atención de personas con discapacidad y personas cuidadoras de personas con discapacidad en las localidades del Distrito Capital.
En este sentido, se encontrará una matriz con la información relacionada con los proyectos de inversión local enfocados con la atención de personas con discapacidad y personas cuidadoras de personas con discapacidad, con datos de ejecución presupuestal y de las magnitudes alcanzadas por cada localidad. </t>
  </si>
  <si>
    <t xml:space="preserve">Reporte </t>
  </si>
  <si>
    <t xml:space="preserve">Recopilación de información de sistemas oficiales de información Distrital </t>
  </si>
  <si>
    <t>BogData, SEGPLAN.</t>
  </si>
  <si>
    <t>Director para la gestión del desarrollo local</t>
  </si>
  <si>
    <t xml:space="preserve">El reporte de seguimiento se debe entregar en versión final antes de finalizar el mes 2 de cada vigencia. El compromiso es realizar el reporte por medio de una matriz consolidando la información generada por los sistemas de información mencionados, relacionando los avances físicos de las metas y la ejecución presupuestal. En este sentido, se aclara que no realizará análisis en relación con la territorialización de la inversión o el impacto cualitativo de los avances que presenten las localidades. </t>
  </si>
  <si>
    <t>FICHA TÉCNICA INDICADOR DE PRODUCTO 2.1.8</t>
  </si>
  <si>
    <t xml:space="preserve">Porcentaje de cumplimiento de Fases para la creación del directorio de artistas y agrupaciones de discapacidad </t>
  </si>
  <si>
    <t xml:space="preserve">R2. Índice de fortalecimiento de capacidades para el ejercicio del derecho a participar de forma incidente de las personas con discapacidad, personas cuidadoras de personas con discapacidad, organizaciones e instancias. Con la construcción del directorio de artistas y agrupaciones de discapacidad para mejorar la capacidad de convocatoria y facilitar su participación en los eventos artísticos y culturales programados por la Administración. </t>
  </si>
  <si>
    <t xml:space="preserve">Mide el porcentaje de fases cumplidas para la creación del directorio de artistas y agrupaciones de discapacidad </t>
  </si>
  <si>
    <t xml:space="preserve"> 2023 - 60% 
1. Construcción y formalización de un lenguaje controlado para el sector que permita estandarizar las categorías y variables para la caracterización de agentes culturales.
2. Desarrollo del sistema de información sectorial
3. Implementación del sistema de información sectorial
4. Adaptación de usabilidad y accesibilidad de herramientas que maneja el sector (página web y SICON)
 2024 - 40% 
Generación de reportes para la ciudadanía, con lógica de accesibilidad y usabilidad para agentes del sector en condición de discapacidad.
Adaptación de usabilidad y accesibilidad de herramientas que maneja el sector.</t>
  </si>
  <si>
    <t>Este producto aporta a la meta del resultado R2. Índice de fortalecimiento de capacidades para el ejercicio del derecho a participar de forma incidente de las personas con discapacidad, personas cuidadoras de personas con discapacidad, organizaciones e instancias</t>
  </si>
  <si>
    <t>(No. de fases para la creación del directorio de artistas y agrupaciones de discapacidad ejecutadas/ No. de fases para la creación del directorio de artistas y agrupaciones de discapacidad programadas)*100</t>
  </si>
  <si>
    <t>Fases</t>
  </si>
  <si>
    <t xml:space="preserve">Puesta en producción del desarrollo con el directorio para cada una de las fases previstas. Se elaboraría un informe que describa cada una de las fases cumplidas. </t>
  </si>
  <si>
    <t xml:space="preserve">Oficina Asesora de Planeación, Dirección Observatorio y Gestión del Conocimiento Cultural y Oficina de Tecnologías de la Información. </t>
  </si>
  <si>
    <t>5 primeros días hábiles de cada mes</t>
  </si>
  <si>
    <t>julio de 2023</t>
  </si>
  <si>
    <t>Jefe Oficina Asesora de Planeación y Director Observatorio y Gestión del Conocimiento Cultural</t>
  </si>
  <si>
    <t>carlos.gaitan@scrd.gov.co - camilo.tiria@scrd.gov.co</t>
  </si>
  <si>
    <t>FICHA TÉCNICA INDICADOR DE PRODUCTO 2.1.9</t>
  </si>
  <si>
    <t>Porcentaje de Acciones de educación ambiental en Bogotá donde participan personas con discapacidad</t>
  </si>
  <si>
    <t>R2.1 Índice de fortalecimiento de capacidades para el ejercicio del derecho a participar de forma incidente de las personas con discapacidad, personas cuidadoras de personas con discapacidad, organizaciones e instancias</t>
  </si>
  <si>
    <t>Número de ciudadanos a las estrategias de cultura, participación y educación ambiental con enfoque territorial diferencial y de genero</t>
  </si>
  <si>
    <t>Vincular 3.500.000 personas a las estrategias de cultura ciudadana, participación, educación ambiental y protección animal, con enfoque territorial, diferencial y de género</t>
  </si>
  <si>
    <t>Proyecto de inversión 7657</t>
  </si>
  <si>
    <t>Transformación cultural ambiental a partir de estrategias de educación, participación y comunicación
en Bogotá</t>
  </si>
  <si>
    <t>Pilar, Objetivo o Eje del PDD
Propósito PDD</t>
  </si>
  <si>
    <r>
      <rPr>
        <b/>
        <sz val="12"/>
        <rFont val="Arial Narrow"/>
        <family val="2"/>
      </rPr>
      <t>Propósito 1</t>
    </r>
    <r>
      <rPr>
        <sz val="12"/>
        <rFont val="Arial Narrow"/>
        <family val="2"/>
      </rPr>
      <t xml:space="preserve"> Hacer un nuevo contrato social con igualdad de oportunidades para la inclusión social, productiva y política
</t>
    </r>
    <r>
      <rPr>
        <b/>
        <sz val="12"/>
        <rFont val="Arial Narrow"/>
        <family val="2"/>
      </rPr>
      <t xml:space="preserve">Logro PDD </t>
    </r>
    <r>
      <rPr>
        <sz val="12"/>
        <rFont val="Arial Narrow"/>
        <family val="2"/>
      </rPr>
      <t>Promover la participación, la transformación cultural, deportiva, recreativa, patrimonial y artística que propicien espacios de encuentro, tejido social y reconocimiento del otro</t>
    </r>
  </si>
  <si>
    <t>22 Transformación cultural para la conciencia ambiental y el cuidado de la fauna doméstica</t>
  </si>
  <si>
    <t>AMBIENTE</t>
  </si>
  <si>
    <t>SECRETARÍA DISTRITAL DE AMBIENTE</t>
  </si>
  <si>
    <r>
      <t xml:space="preserve">El indicador busca calcular el porcentaje de personas con discapacidad que participan en las </t>
    </r>
    <r>
      <rPr>
        <b/>
        <sz val="12"/>
        <rFont val="Arial Narrow"/>
        <family val="2"/>
      </rPr>
      <t>acciones de educación ambiental</t>
    </r>
    <r>
      <rPr>
        <sz val="12"/>
        <rFont val="Arial Narrow"/>
        <family val="2"/>
      </rPr>
      <t xml:space="preserve"> realizadas y ofrecidas por la Secretaria Distrital de Ambiente. </t>
    </r>
  </si>
  <si>
    <t>Descripción del Producto</t>
  </si>
  <si>
    <t>El producto corresponde al porcentaje de personas con discapacidad que participan en acciones de educación ambiental para la potenciación de sus capacidades y oportunidades de relacionamiento con el entorno ambiental.</t>
  </si>
  <si>
    <t xml:space="preserve">13 Acción por el clima </t>
  </si>
  <si>
    <t>Formula de Cálculo</t>
  </si>
  <si>
    <t xml:space="preserve">Se calculara a través de la formula: (Número de acciones de educación ambiental realizadas y ofrecidas a personas con discapacidad / Número de actividades de acciones de educación ambiental programadas) * 100 </t>
  </si>
  <si>
    <t>Porcentaje de personas con discapacidad que participan en acciones de educación ambiental</t>
  </si>
  <si>
    <t>La Secretaría Distrital de Ambiente cuenta con formatos de captura de información de las personas participantes en las actividades. Desde el equipo de educación ambiental de la OPEL- SDA se suministran estos formatos o se diligencian si es el caso, para tener el registro y captura de información de los asistentes, así como de la descripción de la actividad realizada.</t>
  </si>
  <si>
    <t>Formato de la territorialización de la gestión realzada por la OPEL - SDA, formatos de soportes de las actividades realizadas reportadas desde el equipo de educación de la OPEL - SDA, (listados de asistencia, memorias de reunión, reporte de acción pedagógica, encuestas de percepción, registros fotográficos, etc.).</t>
  </si>
  <si>
    <t>ALIX MONTES ARROYO</t>
  </si>
  <si>
    <t xml:space="preserve">Jefe Oficina de Participación, Educación y Localidades-OPEL </t>
  </si>
  <si>
    <t>LUISA FERNANDA MORENO PANESSO</t>
  </si>
  <si>
    <t>Directora de Planeación y Sistemas de Información Ambiental</t>
  </si>
  <si>
    <t>Dado que las acciones de educación ambiental en las que participa las personas con discapacidad son a demanda y a interés propio, el indicador cualitativo se describirá el número y condición de discapacidad de las personas en actividades de educación ambiental y en el indicador cuantitativo será en la unidad de medida de porcentaje, dado que es una participación a demanda donde se ofrecen los procesos de educación ambiental y la población con discapacidad asiste o participa a demanda.</t>
  </si>
  <si>
    <t>FICHA TÉCNICA INDICADOR DE PRODUCTO 2.1.10</t>
  </si>
  <si>
    <r>
      <t>Porcentaje de acciones de</t>
    </r>
    <r>
      <rPr>
        <b/>
        <sz val="12"/>
        <rFont val="Arial Narrow"/>
        <family val="2"/>
      </rPr>
      <t xml:space="preserve"> gestión ambiental</t>
    </r>
    <r>
      <rPr>
        <sz val="12"/>
        <rFont val="Arial Narrow"/>
        <family val="2"/>
      </rPr>
      <t xml:space="preserve"> local en Bogotá donde participan personas con discapacidad</t>
    </r>
  </si>
  <si>
    <t xml:space="preserve">El indicador busca calcular el porcentaje de personas con discapacidad que participan en las acciones de educación ambiental local realizadas y ofrecidas por la Secretaria Distrital de Ambiente. </t>
  </si>
  <si>
    <t xml:space="preserve">(Número de actividades de gestión ambiental local realizadas y ofrecidas a personas con discapacidad / Número de actividades de gestión ambiental local (acciones de participación) programadas ) * 100 </t>
  </si>
  <si>
    <t>Porcentaje de personas con discapacidad que participan en acciones de educación ambiental local</t>
  </si>
  <si>
    <t>La Secretaría Distrital de Ambiente cuenta con formatos de captura de información de las personas participantes en las actividades. Desde el equipo de educación ambiental de la Oficina de Participación, Educación y Localidades-OPEL se suministran estos formatos o se diligencian si es el caso, para tener el registro y captura de información de los asistentes, así como de la descripción de la actividad realizada</t>
  </si>
  <si>
    <t>Formato de la territorialización de la gestión realzada por la Oficina de Participación, Educación y Localidades-OPEL de la SDA. Formatos de soportes de las actividades realizadas reportadas desde el equipo de educación de la OPEL - SDA (listados de asistencia, memorias de reunión, reporte de acción pedagógica, encuestas de percepción, registros fotográficos, etc.).</t>
  </si>
  <si>
    <t>3166234777 - 3778831</t>
  </si>
  <si>
    <t>Dado que las acciones de gestión ambiental en las que participa las personas con discapacidad es a demanda y a interés propio, el indicador cualitativo se describirá el número y condición de discapacidad de las personas que participaron y en el indicador cuantitativo será en la unidad de medida de porcentaje, dado que es una participación a demanda donde se ofrecen las actividades de gestión ambiental y la población con discapacidad asiste o participa a demanda.</t>
  </si>
  <si>
    <t>FICHA TÉCNICA INDICADOR DE PRODUCTO 2.1.11</t>
  </si>
  <si>
    <t>Número de actividades de divulgación y sensibilización en gestión integral del riesgo, atención y mitigación de desastres con enfoque diferencial dirigidas a personas con discapacidad y personas cuidadoras de personas con discapacidad.</t>
  </si>
  <si>
    <t>R2. Índice de fortalecimiento de capacidades para el ejercicio del derecho a participar de forma incidente de las personas con discapacidad, personas cuidadoras de personas con discapacidad, organizaciones e instancias.</t>
  </si>
  <si>
    <t>No Aplica</t>
  </si>
  <si>
    <t>Refleja el número de actividades de divulgación y sensibilización realizadas anualmente en temáticas de gestión integral del riesgo, que pueden ser: piezas informativas en redes sociales inclusivas, medios de comunicación, actividades de sensibilización presencial, virtual, ejercicios relacionados con el simulacro, entre otros, dirigidas a personas con discapacidad y personas cuidadoras.</t>
  </si>
  <si>
    <t>Las actividades están enfocadas a divulgar y sensibilizar la temática de gestión integral del riesgo, atención y mitigación de desastres, con enfoque diferencial y son importantes para reflexionar sobre la responsabilidad que tenemos todos los habitantes del territorio colombiano en la gestión del riesgo.</t>
  </si>
  <si>
    <t>Este indicador se relaciona con la meta de resultado: acciones de accesibilidad e inclusión implementadas para la eliminación de barreras y el disfrute del entorno, territorio y medio ambiente</t>
  </si>
  <si>
    <t>Sumatoria de actividades de divulgación y sensibilización en gestión integral del riesgo, atención y mitigación de desastres con enfoque diferencial, dirigidas a personas con discapacidad y personas cuidadoras.</t>
  </si>
  <si>
    <t>La actividad se contabiliza una vez se lleve a cabo su ejecución y se tendría como soportes, lista de asistencia, fotografías, correos electrónicos, entre otros.</t>
  </si>
  <si>
    <t>15 días</t>
  </si>
  <si>
    <t>Julio Cesar Pinzón Reyes</t>
  </si>
  <si>
    <t>Subdirector para la Reducción del Riesgo y Adaptación al Cambio Climático</t>
  </si>
  <si>
    <t>Iván Ernesto Rojas Guzmán</t>
  </si>
  <si>
    <t>FICHA TÉCNICA INDICADOR DE PRODUCTO 3.3.1</t>
  </si>
  <si>
    <t>R 3.1. Flota vehicular de transporte publico accesible</t>
  </si>
  <si>
    <t>374 indicador 627</t>
  </si>
  <si>
    <t>Aumentar en 20% la oferta de transporte público del SITP (TM)
Acciones de seguimiento a la implementación del SITP</t>
  </si>
  <si>
    <t>Propósito 4. Hacer de Bogotá - Región un modelo de movilidad multimodal, incluyente y sostenible</t>
  </si>
  <si>
    <t>Fortalecimiento a una movilidad sostenible y accesible para Bogotá y su Región</t>
  </si>
  <si>
    <t xml:space="preserve">El indicador mide el seguimiento anual que se realiza al Plan de Movilidad Accesible, en el cual se realizan informes y reuniones trimestrales con la participación de entidades involucradas en el decreto 324 de 2014, para dar cumplimiento a los ejes de acción contenidos en el Plan </t>
  </si>
  <si>
    <t>La estrategia de realización de estas actividades están enfocadas a verificar los avances en cada uno de los ejes de Plan, con el fin de mejorar las condiciones de accesibilidad de la población con discapacidad, para generar una movilidad segura, autónoma y confortable</t>
  </si>
  <si>
    <t>Este indicador se relaciona con la meta de resultado: R 3. 1 Flota vehicular de transporte publico accesible</t>
  </si>
  <si>
    <t>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</si>
  <si>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</si>
  <si>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Reuniones</t>
  </si>
  <si>
    <t>SDM</t>
  </si>
  <si>
    <t>Se tomará los informes y reuniones trimestrales realizados al año</t>
  </si>
  <si>
    <t>Informes de seguimiento compilado por la Subdirección de Transporte Público de la Secretaría Distrital de Movilidad</t>
  </si>
  <si>
    <t>Subdirector de Transporte Público</t>
  </si>
  <si>
    <t>Subdirección de Transporte Público</t>
  </si>
  <si>
    <t>rgonzalez@movilidadbogota.gov.co</t>
  </si>
  <si>
    <t>Julieth Rojas Betancour</t>
  </si>
  <si>
    <t xml:space="preserve">Jefe de Oficina Asesora de Planeación </t>
  </si>
  <si>
    <t>El producto se enmarca en el Plan de Movilidad Accesible, Decreto 324 de 2014 y estará vigente hasta la expedición de otra normativa que lo modifique, sustituya o derogue</t>
  </si>
  <si>
    <t>FICHA TÉCNICA INDICADOR DE PRODUCTO 3.1.2</t>
  </si>
  <si>
    <t xml:space="preserve"> Número de actividades de seguimiento a la flota accesible de los servicios urbano, complementario y especial del componente zonal del SITP</t>
  </si>
  <si>
    <t>R 3. 1. Flota vehicular de transporte publico accesible</t>
  </si>
  <si>
    <t>Hacer de Bogotá Región un modelo de movilidad multimodal, incluyente y sostenible</t>
  </si>
  <si>
    <t>Aumentar en 20% la oferta de transporte público del SITP</t>
  </si>
  <si>
    <t>El indicador Número de actividades de seguimiento realizadas a la flota accesible de los servicios urbano, complementario y especial del componente Zonal del SITP muestra el número de actividades de seguimiento realizadas en una vigencia.</t>
  </si>
  <si>
    <r>
      <t>El producto r</t>
    </r>
    <r>
      <rPr>
        <i/>
        <sz val="12"/>
        <rFont val="Arial Narrow"/>
        <family val="2"/>
      </rPr>
      <t xml:space="preserve">ealizar seguimientos periódicos a la flota accesible de los servicios urbano, complementario y especial del componente zonal del SITP </t>
    </r>
    <r>
      <rPr>
        <sz val="12"/>
        <rFont val="Arial Narrow"/>
        <family val="2"/>
      </rPr>
      <t>se define como el número de actividades de seguimiento a la flota accesible ejecutadas/ realizadas en una vigencia. Este seguimiento busca garantizar el correcto funcionamiento de los dispositivos accesibles con la que cuneta la flota de vehículos</t>
    </r>
  </si>
  <si>
    <t>seguimientos</t>
  </si>
  <si>
    <t>2</t>
  </si>
  <si>
    <t>24</t>
  </si>
  <si>
    <t>Sumatoria de actividades de seguimiento a la flota accesible SITP realizadas.</t>
  </si>
  <si>
    <t>yezid.olave@transmilenio.gov.co</t>
  </si>
  <si>
    <t>FICHA TÉCNICA INDICADOR DE PRODUCTO 3.2.1</t>
  </si>
  <si>
    <t>R 3.2. Infraestructura fija de paraderos y estaciones del SITP que son accesibles</t>
  </si>
  <si>
    <t>El indicador Número de acciones en accesibilidad implementadas en paraderos, las cuales podrian incluir: módulo braille, zona de espera adecuada y/o mobiliario, busca reportar el nuemró de acciones en paraderos encaminamadas a mejorar la accesibilidad y eliminar las barreras que enfrentan las personas con discapacidad.</t>
  </si>
  <si>
    <t>El Producto adecuación de la infraestructura física de paraderos en términos de accesibilidad se define como el número de intervenciones realizadas en paraderos para cada vigencia, en términos de accesibilidad, para que cuenten con módulo Braille, zona de espera adecuada y/o mobiliario</t>
  </si>
  <si>
    <t>Índice reducción progresiva de barreras que experimentan las personas con discapacidad. El producto le aporta a la meta del resultado 3.2 Infraestructura fija de paraderos y estaciones del SITP que son accesibles</t>
  </si>
  <si>
    <t>Número de acciones en accesibilidad implementadas en paraderos.</t>
  </si>
  <si>
    <t>Línea Base de Dirección de Modos</t>
  </si>
  <si>
    <t>250</t>
  </si>
  <si>
    <t>3000</t>
  </si>
  <si>
    <t>Cantidad final resultado de intervención frente a la priorización</t>
  </si>
  <si>
    <t>Dirección de Modos</t>
  </si>
  <si>
    <t>Porcentaje de Avance de implementación de la estrategia de participación ciudadana para las personas con discapacidad, familias y personas cuidadoras de personas con discapacidad</t>
  </si>
  <si>
    <t>R 3.3. Acciones pedagógicas y comunicativas dirigidas a promover las dinámicas de movilidad segura, incluyente y accesible</t>
  </si>
  <si>
    <t>Construir Bogotá Región con gobierno abierto, transparente y ciudadanía consciente.</t>
  </si>
  <si>
    <t>51 Gobierno Abierto</t>
  </si>
  <si>
    <t>El indicador mide el avance de la implementación de la estrategia de participación ciudadana incidente, orientada a promover dinámicas de movilidad segura, incluyente, sostenible y accesible para la población con discapacidad del Distrito. Implementada la estrategia aumentará la participación de las personas con discapacidad de Bogotá, facilitando la toma de decisiones sobre las dinámicas y problemáticas diferenciales de la movilidad para esta población en los territorios. Las acciones de participación pueden ir desde procesos informativos, formativos o cogestión según las necesidades territoriales o alcance participativo de proyectos del Sector.</t>
  </si>
  <si>
    <t>La Estrategia de participación ciudadana incidente esta orientada a promover dinámicas de movilidad segura, incluyente, sostenible y accesible para las personas con discapacidad, familias, y personas cuidadoras de personas con discapacidad buscando fortalecer las capacidades ciudadanas para participar en las decisiones que se tomen en materia de movilidad</t>
  </si>
  <si>
    <t>Este indicador se relaciona con la meta de resultado: R 3.3 Acciones pedagógicas y comunicativas dirigidas a promover las dinámicas de movilidad segura, incluyente y accesible</t>
  </si>
  <si>
    <t>16.7</t>
  </si>
  <si>
    <t>Poblacional; De género</t>
  </si>
  <si>
    <t>(Número de acciones de estrategia de participación ciudadana con enfoque diferencial incidente, orientada a promover dinámicas de movilidad segura, incluyente, sostenible y accesible para las personas con discapacidad, familias y personas cuidadoras de personas con discapacidad ejecutadas / Número de acciones de estrategia de participación ciudadana con enfoque diferencial incidente, orientada a promover dinámicas de movilidad segura, incluyente, sostenible y accesible para las personas con discapacidad, familias, cuidadoras y cuidadores programadas)*100</t>
  </si>
  <si>
    <t>Se tomará la información de los reportes de las acciones implementadas de la Estrategia de participación ciudadana incidente, orientada a promover dinámicas de movilidad segura, incluyente, sostenible y accesible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</si>
  <si>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 de la Secretaría Distrital de Movilidad</t>
  </si>
  <si>
    <t xml:space="preserve">Adriana Ruth Iza Certuche </t>
  </si>
  <si>
    <t>Jefe de Oficina de Gestión Social</t>
  </si>
  <si>
    <t>El producto esta asociado a proyecto de inversión, por lo que su planeación se da ajustado al Plan de Desarrollo Distrital vigente y no permite programación para el año 2025</t>
  </si>
  <si>
    <t>FICHA TÉCNICA INDICADOR DE PRODUCTO 3.3.2</t>
  </si>
  <si>
    <t>Movilidad segura, sostenible y accesible</t>
  </si>
  <si>
    <t>Acciones de comunicación y pedagogía dirigidas a promover las dinámicas de movilidad segura, incluyente y accesible</t>
  </si>
  <si>
    <t xml:space="preserve">Las acciones de comunicación se refieren al número de piezas diseñadas y el número de piezas divulgadas por los diferentes canales de comunicación de la entidad que promueven la movilidad segura, incluyente, accesible y la garantía de derechos de las personas en condición de discapacidad en el sistema de movilidad y las acciones pedagógicas se refieren a la implementación y desarrollo del módulo de movilidad accesible y universal, con el cual se busca promover en la ciudadanía el reconocimiento y adopción de medidas, acciones y diseños que garantizan una accesibilidad universal, y los desplazamientos seguros en el sistema de movilidad de las personas con diversidad funcional, mediante actividades vivenciales. </t>
  </si>
  <si>
    <t>5.2</t>
  </si>
  <si>
    <t>Eliminar todas las formas de violencia contra todas las mujeres y las niñas en los ámbitos público y privado, incluidas la trata y la explotación sexual y otros tipos de explotación</t>
  </si>
  <si>
    <t>Acciones de comunicación y pedagogía</t>
  </si>
  <si>
    <t>Instrumento de Recolección de Información de la Oficina Asesora de Comunicaciones y Cultura para la Movilidad</t>
  </si>
  <si>
    <t>Equipo Oficina Asesora de comunicaciones y cultura para la movilidad</t>
  </si>
  <si>
    <t>5 a 7 días</t>
  </si>
  <si>
    <t>Segunda semana de Julio y última semana de enero.</t>
  </si>
  <si>
    <t>Jefe Oficina Asesora de Comunicaciones y Cultura para la Movilidad</t>
  </si>
  <si>
    <t>Jefe Oficina Asesora de Planeación Institucional</t>
  </si>
  <si>
    <t xml:space="preserve">Los costos estimados y recursos disponibles están asociados a la meta No. 4. "Ejecutar y evaluar el 100% de las estrategias de pedagogía y educación vial diseñadas" y la meta No. 5. Desarrollar el 100% del plan estratégico de comunicaciones y cultura para la movilidad del proyecto de inversión 7581. 
Posterior al segundo semestre de 2024, se proyectan estimaciones en la meta anual del producto y de recursos, ya que estos se encuentran sujetos a las fuentes de financiación del plan de desarrollo vigente. </t>
  </si>
  <si>
    <t>FICHA TÉCNICA INDICADOR DE PRODUCTO 3.3.3</t>
  </si>
  <si>
    <t>Porcentaje de avance en el fortalecimiento de la política de integridad y transparencia en la gestión pública en la Secretaría de Seguridad,</t>
  </si>
  <si>
    <t>Implementar y operar el Centro de Orientación a Victimas por Siniestros Viales</t>
  </si>
  <si>
    <t>El indicador mide el porcentaje de atención y orientación desde el enfoque diferencial a personas con discapacidad en el Centro de Orientación a Victimas de siniestros que resulten víctimas directas o indirectas de estos eventos viales en Bogotá.</t>
  </si>
  <si>
    <t>Implementación de servicios desde el enfoque diferencial para el acompañamiento a las personas con discapacidad, a través del Centro de Orientación a Víctimas de Siniestros Viales - ORVI el cual brinda asesoría (jurídica, social y psicológica) a víctimas directas e indirectas de siniestros viales en el Distrito.</t>
  </si>
  <si>
    <t>3.6 Para 2020, reducir a la mitad el número de muertes y lesiones causadas por accidentes de tráfico en el mundo</t>
  </si>
  <si>
    <t xml:space="preserve">Registros administrativos del Centro de Orientación a Víctimas por siniestros viales (CORVI) </t>
  </si>
  <si>
    <t>Base de datos y/o registros de la Oficina de Gestión Social-Secretaría Distrital de Movilidad</t>
  </si>
  <si>
    <t>FICHA TÉCNICA INDICADOR DE PRODUCTO 3.3.4</t>
  </si>
  <si>
    <t>Las campañas de comunicación permiten informar, sensibilizar, acercar y visibilizar a  toda la población usuaria sobre las posibles barreras que pueden enfrentar las personas con discapacidad, permitiéndoles reconocer las ayudas y apoyos técnicos que ofrece el Sistema, además de enseñar que a través del comportamiento, una buena actitud y acciones de cultura ciudadana podrían ayudar a las personas que mas lo necesitan.</t>
  </si>
  <si>
    <t>Realizar campañas de comunicación con enfoque diferencial a personas con discapacidad, dirigida a los usuarios en general, que haga referencia a la cultura ciudadana y buen uso del sistema Transmilenio.</t>
  </si>
  <si>
    <t>campañas</t>
  </si>
  <si>
    <t>Subgerencia de Atención al Usuario y Comunicaciones</t>
  </si>
  <si>
    <t>1</t>
  </si>
  <si>
    <t>12</t>
  </si>
  <si>
    <t>Registro Oficial de campañas adelantadas</t>
  </si>
  <si>
    <t>Información Oficial Subgerencia de Atención al Usuario y Comunicaciones</t>
  </si>
  <si>
    <t>FICHA TÉCNICA INDICADOR DE PRODUCTO 3.3.5</t>
  </si>
  <si>
    <t>Número de encuentros de socialización sobre el sistema TransMilenio dirigidos a personas con discapacidad.</t>
  </si>
  <si>
    <t>R 3.3 Acciones pedagógicas y comunicativas dirigidas a promover las dinámicas de movilidad segura, incluyente y accesible</t>
  </si>
  <si>
    <t>Los encuentros de socialización permiten informar y acercar a las personas con discapacidad con el Sistema TransMilenio, de forma que se pueda establecer mecanismos de participación y apoyo para las personas que mas lo necesitan.</t>
  </si>
  <si>
    <t>Encuentros de socialización sobre el Sistema TransMilenio, para personas con discapacidad.</t>
  </si>
  <si>
    <t>Este indicador se relaciona con la meta de resaltador 3.3 Acciones pedagógicas y comunicativas dirigidas a promover las dinámicas de movilidad segura, incluyente y accesible</t>
  </si>
  <si>
    <t>encuentros</t>
  </si>
  <si>
    <t>80</t>
  </si>
  <si>
    <t>960</t>
  </si>
  <si>
    <t>Cual?</t>
  </si>
  <si>
    <t>Registro de encuentros</t>
  </si>
  <si>
    <t>FICHA TÉCNICA INDICADOR DE PRODUCTO 3.4.1</t>
  </si>
  <si>
    <t>Número de capacitaciones ejecutadas para acompañar la implementación de ajustes razonables de accesibilidad y usabilidad en las páginas Web de las entidades públicas del Distrito Capital.</t>
  </si>
  <si>
    <t>3.4. Paginas web de entidades del Distrito Capital que implementan ajustes razonables de accesibilidad y usabilidad.</t>
  </si>
  <si>
    <t>Mide el número de capacitaciones ejecutadas para acompañar la implementación de ajustes razonables de accesibilidad y usabilidad en las páginas Web de las entidades públicas del Distrito Capital</t>
  </si>
  <si>
    <t>Capacitaciones para acompañar la implementación de ajustes razonables de accesibilidad y usabilidad en las páginas Web de las entidades públicas del Distrito Capital.</t>
  </si>
  <si>
    <t>Este indicador se relaciona con la meta de resultado: 3.4 Paginas web de entidades del Distrito Capital que implementan ajustes razonables de accesibilidad y usabilidad.</t>
  </si>
  <si>
    <t>Sumatoria de capacitaciones ejecutadas para acompañar la implementación de ajustes razonables de accesibilidad y usabilidad en las páginas Web de las entidades públicas del Distrito Capital.</t>
  </si>
  <si>
    <t>La medición se hará mediante la cuantificación de capacitaciones ejecutadas para acompañar la implementación de ajustes razonables de accesibilidad y usabilidad en las páginas Web de las entidades públicas del Distrito Capital.</t>
  </si>
  <si>
    <t>FICHA TÉCNICA INDICADOR DE PRODUCTO 3.5.1</t>
  </si>
  <si>
    <t>Número de servicio de intérprete para personas con discapacidad auditiva prestado en eventos relacionados con escenarios/ espacios/ instancias de participación local y distrital</t>
  </si>
  <si>
    <t>3.5. Entidades distritales del sector central y descentralizado que cuentan con ajustes razonables para la eliminación de las barreras comunicativas y físicas</t>
  </si>
  <si>
    <t xml:space="preserve">150
</t>
  </si>
  <si>
    <t>Este producto corresponderá al número de eventos que se desarrollan anualmente que cuentan con el servicio de interpretación en lengua de señas colombianas</t>
  </si>
  <si>
    <t>Reporte de los eventos que contaron con el servicio de interpretación en lengua de señas permitiendo los ajustes razonables y accesibilidad a la información por parte de las personas con discapacidad auditiva. Sumatoria de eventos relacionados con escenarios/ espacios/ instancias de participación local y distrital que cuentan con el servicio de intérprete de lengua de señas en las que asisten personas con discapacidad auditiva.</t>
  </si>
  <si>
    <t xml:space="preserve">El producto le aporta a la meta del resultado 3.5. Entidades distritales del sector central y descentralizado que cuentan con ajustes razonables para la eliminación de las barreras comunicativas y físicas.
El producto impacta sobre el logro de metas, las cuales han sido definidas así:              
2022: 80
2023: 82
2024: 85
2025: 87
2026: 90
2027: 93
2028: 96
2029: 98
2030: 101
2031: 104
2032: 108
2033: 111            </t>
  </si>
  <si>
    <t>Sumatoria de servicio de intérprete para personas con discapacidad auditiva prestado en eventos relacionados con escenarios/ espacios/ instancias de participación local y distrital cada año.</t>
  </si>
  <si>
    <t>Número de eventos realizados para el reconocimiento de las personas con discapacidad</t>
  </si>
  <si>
    <t>DALP</t>
  </si>
  <si>
    <t>Se mide a través de la sumatoria de los eventos dirigidos a población con discapacidad que contaron con el servicio de interpretación en lengua de señas en las entidades del sector cultura, recreación y deporte cada año.</t>
  </si>
  <si>
    <t>FICHA TÉCNICA INDICADOR DE PRODUCTO 3.5.2</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</si>
  <si>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</si>
  <si>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Inclusión educativa para la equidad</t>
  </si>
  <si>
    <t>Secretaría de Educación</t>
  </si>
  <si>
    <t>Con este indicador se busca contar con un inventario actualizado del estado de las instituciones educativas distritales en lo relacionado con la accesibilidad para personas con discapacidad, para que cumplan con la normatividad establecida en el Plan Maestro de Equipamiento Educativo (PMEE) definido en el Decreto 449 de 2006</t>
  </si>
  <si>
    <t>Realizar y mantener actualizado el diagnóstico de la infraestructura educativa oficial Bogotá para cumplir con lo establecido en el PMEE para favorecer el acceso físico a estas instituciones a personas con discapacidad</t>
  </si>
  <si>
    <t>El producto le aporta a la meta del resultado 3.5 Entidades distritales del sector central y descentralizado que cuentan con ajustes razonables para la eliminación de las barreras comunicativas y físicas</t>
  </si>
  <si>
    <t>Sumatoria de número de diagnósticos de caracterización de accesibilidad en la infraestructura educativa publica de Bogotá 
Un diagnóstico actualizado de la infraestructura educativa oficial para determinar las condiciones de accesibilidad física a dichas instituciones educativas de personas con discapacidad</t>
  </si>
  <si>
    <t>Diagnóstico</t>
  </si>
  <si>
    <t>Un diagnóstico actualizado de la infraestructura educativa oficial para determinar las condiciones de accesibilidad física a dichas instituciones educativas de personas con discapacidad</t>
  </si>
  <si>
    <t>Diagnóstico de caracterización de accesibilidad en la infraestructura de las 401 IED de Bogotá.</t>
  </si>
  <si>
    <t xml:space="preserve">Luis Antonio Pinzón </t>
  </si>
  <si>
    <t>Director de Construcción y Conservación de Establecimientos Educativos</t>
  </si>
  <si>
    <t>lpinzonp@educaciónbogota.gov.co</t>
  </si>
  <si>
    <t>Juan Sebastián Contreras</t>
  </si>
  <si>
    <t>No hay</t>
  </si>
  <si>
    <t>FICHA TÉCNICA INDICADOR DE PRODUCTO 3.5.3</t>
  </si>
  <si>
    <t>Número de servicios de interpretación de lengua de señas y guías intérpretes prestados en la Red Pública prestados</t>
  </si>
  <si>
    <t>Sumatoria de servicios de interpretación de lengua de señas y guías intérpretes prestados en la Red Pública prestados</t>
  </si>
  <si>
    <t xml:space="preserve">Este producto responde a lo dispuesto por la Ley 982 de 2005, por la cual se establecen normas tendientes a la equiparación de oportunidades de las personas sordas y sordo ciegas, tal como está estipulado en su artículo 8° donde establece que “Las entidades estatales de cualquier orden, incorporan paulatinamente dentro de los programas de atención al cliente, el servicio de intérprete y guía intérprete para las personas sordas y sordo ciegas que lo requieran de manera directa o mediante convenios con organismos que ofrezcan tal servicio” y en el artículo 4° donde dispone que “El Estado garantizará y proveerá la ayuda de intérpretes y guías intérprete idóneos para que sea este un medio a través del cual las personas sordas y sordociegas puedan acceder a todos los servicios que como ciudadanos colombianos les confiere la Constitución”. 
En este contexto la Secretaría Distrital de Salud, establece mecanismos para garantizar el derecho a la comunicación accesible e incluyente para personas con discapacidad con énfasis en aquellas con discapacidad auditiva y sordoceguera. 
El producto contiene:
1. Horas de servicio de interpretación a lengua de señas colombiana por demanda en los puntos de atención en Salud de la Red Pública y eventos distritales y locales. 
2. Horas de servicio de guía intérprete para personas sordociegas, por demanda, en los puntos de atención en Salud de la Red Pública y eventos distritales y locales..
3. Realización de talleres para el acercamiento a la lengua de señas colombiana en formas de comunicación e interacción con personas con discapacidad auditiva mediante la lengua de señas, programadas según necesidad en cada vigencia. 
Lo anterior se dirige a la eliminación gradual de las barreras de comunicación e información para la población con discapacidad auditiva y mejorar las competencias del talento humano para su atención.. 
</t>
  </si>
  <si>
    <t>El producto le aporta a la meta del resultado 3.5. Entidades distritales del sector central y descentralizado que cuentan con ajustes razonables para la eliminación de las barreras comunicativas y físicas</t>
  </si>
  <si>
    <t xml:space="preserve">La medición se realizará anualmente teniendo en cuenta el reporte de ejecución de los servicios prestados en la modalidad definida para la vigencia. </t>
  </si>
  <si>
    <t>Informes de gestión</t>
  </si>
  <si>
    <t>FICHA TÉCNICA INDICADOR DE PRODUCTO 4.1.1</t>
  </si>
  <si>
    <t>Porcentaje de avance de la actualización e implementación del capítulo que contempla el enfoque diferencial poblacional en el Manual de Servicio a la Ciudadanía, donde se incluyan prácticas accesibles e incluyentes para la atención de personas con discapacidad en las entidades del distrito capital.</t>
  </si>
  <si>
    <t>Aumento de la satisfacción ciudadana frente a la interacción con la Administración Distrital</t>
  </si>
  <si>
    <t>Diseñar e implementar una estrategia de medición de la efectividad de la atención a la ciudadanía en las entidades distritales</t>
  </si>
  <si>
    <t>El indicador mide el porcentaje de avance en la actualización e implementación del capítulo que contempla el enfoque diferencial poblacional para la atención priorizada a personas con discapacidad del Manual de Servicio a la Ciudadanía. Este proceso se realizará a través de las siguientes cuatro fases: I. Fase Actualización del capítulo que contiene el enfoque diferencial poblacional en atención priorizada a personas con discapacidad; II. Fase Socialización del documento con las entidades públicas; III Fase Cualificación a servidores y colaboradores de la administración distrital; y IV Fase Seguimiento a los procesos de cualificación e implementación de lo establecido en el Capítulo que contempla el enfoque diferencial poblacional para la atención priorizada a personas con discapacidad del Manual de Servicio a la Ciudadanía. 
Por lo anterior, se define un cronograma de trabajo para los tres años (2022 a 2024) y con base en este, se contempla la ejecución de las diferentes fases que se deben ir cumpliendo sucesivamente en observancia a los plazos establecidos y según los productos trazados para cada una de las cuatro etapas definidas, para que se pueda dar por cumplida dicha etapa y con ello dar inicio a la siguiente.</t>
  </si>
  <si>
    <t>El producto corresponde a la actualización e implementación del capítulo que contempla el enfoque diferencial poblacional para la atención priorizada de personas con discapacidad del Manual de Servicio a la Ciudadanía. Este documento se constituye en el insumo rector para realizar procesos de cualificación a los servidores y/o funcionarios de la Administración Distrital y demás actores del servicio en atención a la ciudadanía y en especial a la población con discapacidad que interactúe con la Administración Distrital.
Así mismo, este documento contribuirá a que los diferentes grupos de interés conozcan y puedan acceder de manera más fácil y organizada a la oferta institucional de trámites, servicios y otros procedimientos administrativos, para brindarles una mejor calidad y calidez de la atención, trato prioritario y sin discriminación</t>
  </si>
  <si>
    <t>Este indicador se relaciona con la meta de resultado: 4.1 Aumento de capacidades y competencias institucionales para la incorporación del enfoque diferencial de discapacidad en las entidades del distrito.</t>
  </si>
  <si>
    <t>Derechos humanos</t>
  </si>
  <si>
    <t>(Número de fases de actualización e implementación del capítulo que contempla el enfoque diferencial poblacional en el Manual de Servicio a la Ciudadanía, donde se incluyan prácticas accesibles e incluyentes para la atención de personas con discapacidad en las entidades del distrito capital, ejecutadas / Número de fases de actualización e implementación del capítulo que contempla el enfoque diferencial poblacional en el Manual de Servicio a la Ciudadanía, donde se incluyan practicas accesibles e incluyentes para la atención de personas con discapacidad en las entidades del distrito capital, programadas)*100</t>
  </si>
  <si>
    <t>I. Fase. Actualización del capítulo que contiene el enfoque diferencial poblacional en atención priorizada a personas con discapacidad. Vigencia (2022). 
Soportes de cumplimiento de la fase: Listados de asistencia de los participantes a las mesas de trabajo en las cuales se realiza la actualización del documento. Capítulo formulado. Capítulo ajustado según las retroalimentaciones recibidas por todos los actores convocados y consultados. Documento enviado en su versión final a la Subsecretaria de Servicio a la Ciudadanía para su revisión y publicación.
II. Fase. Socialización del documento con las entidades públicas. Vigencia (2022).
Soportes de cumplimiento de la fase: Circular de socialización del Manual de Servicio a la Ciudadanía a las entidades públicas distritales por parte de la Subsecretaría de Servicio a la Ciudadanía. Acta del Comité Intersectorial de Servicio a la Ciudadanía aprobando la socialización e implementación del Manual de Servicio a la Ciudadanía.
III Fase Cualificación a servidores y colaboradores de la administración distrital. Vigencia (2022-2023): Listados de asistencia de los servidores y colaboradores a las cualificaciones en conceptos de servicio a la ciudadanía realizadas por la Dirección Distrital de Calidad del Servicio.
IV Fase Seguimiento a los procesos de cualificación e implementación de lo establecido en el Capítulo de atención a personas mayores del Manual de Servicio a la Ciudadanía. Vigencia (2023-2024): La Dirección Distrital de Calidad del Servicio realizará seguimiento a la implementación del protocolo de atención para las personas con discapacidad en el canal presencial y la Línea 195, generando los respectivos informes con los resultados obtenidos, registrando las observaciones y recomendaciones pertinentes. Igualmente se continuarán reportando los listados de asistencia a las cualificaciones en conceptos de servicio, realizadas por la Dirección Distrital de Calidad del Servicio.
Para medir el grado de avance de cada fase se elaborará un cronograma con las actividades a desarrollar, los plazos y los entregables específicos. De esta manera se da por cumplida una fase en su totalidad 100%, cuando se ejecute el número total de las actividades programadas para la fase, en los plazos y con soportes en los entregables establecidos. Una vez cumplida una fase se puede dar inicio a la siguiente fase definida en su respectivo orden.</t>
  </si>
  <si>
    <t>Informes de gestión de la Subsecretaría de Servicio a la Ciudadanía y de la Dirección Distrital de Calidad del Servicio</t>
  </si>
  <si>
    <t>No disponible</t>
  </si>
  <si>
    <t>Diana Marcela Velasco Rincón y Yanneth Moreno Romero</t>
  </si>
  <si>
    <t>Subsecretaria de Servicio a la Ciudadanía y Directora Distrital de Calidad del Servicio</t>
  </si>
  <si>
    <t>Subsecretaría de Servicio a la Ciudadanía - Dirección Distrital de Calidad del Servicio</t>
  </si>
  <si>
    <t>dmvelasco@alcaldiabogota.gov.co - ymorenor@alcaldiabogota.gov.co</t>
  </si>
  <si>
    <t>3813000 ext. 1305 y 3813000 ext. 1300</t>
  </si>
  <si>
    <t>FICHA TÉCNICA INDICADOR DE PRODUCTO 4.1.2</t>
  </si>
  <si>
    <t>Porcentaje de avance en el diseño y ejecución del proceso de formación para servidoras y servidores públicos del Distrito Capital con énfasis en la identificación de buenas prácticas y experiencias exitosas en el uso de tecnologías de la información y las comunicaciones para derribar barreras en la atención a población con discapacidad.</t>
  </si>
  <si>
    <t xml:space="preserve">Secretaría General de la Alcaldía Mayor de Bogotá				</t>
  </si>
  <si>
    <t>Mide el número de actividades diseño y ejecución de un proceso de formación para servidoras y servidores públicos del Distrito Capital con énfasis en la identificación de buenas prácticas y experiencias exitosas en el uso de tecnologías de la información y las comunicaciones para derribar barreras en la atención a población con discapacidad.</t>
  </si>
  <si>
    <t>Diseño y ejecución de un proceso de formación para servidoras y servidores públicos del Distrito Capital con énfasis en la identificación de buenas prácticas y experiencias exitosas en el uso de tecnologías de la información y las comunicaciones para derribar barreras en la atención a población con discapacidad.</t>
  </si>
  <si>
    <t>El producto le aporta a la meta del resultado 4.1 Aumento de capacidades y competencias institucionales para la incorporación del enfoque diferencial de discapacidad en las entidades del distrito.</t>
  </si>
  <si>
    <t>9.c Aumentar significativamente el acceso a la tecnología de la información y las comunicaciones y esforzarse por proporcionar acceso universal y asequible a Internet en los países menos adelantados de aquí a 2020”</t>
  </si>
  <si>
    <t xml:space="preserve">(Número de actividades ejecutadas relacionadas con el diseño del proceso de formación para servidoras y servidores públic@s del Distrito Capital con énfasis en la identificación de buenas prácticas y experiencias exitosas en el uso de tecnologías de la información y las comunicaciones para derribar barreras en la atención a población con discapacidad./ Número de actividades programadas relacionadas con el diseño del proceso de formación para servidoras y servidores públic@s del Distrito Capital con énfasis en la identificación de buenas prácticas y experiencias exitosas en el uso de tecnologías de la información y las comunicaciones para derribar barreras en la atención a población con discapacidad ) * 100 </t>
  </si>
  <si>
    <t>Actividades de formación</t>
  </si>
  <si>
    <t>La medición se hace mediante el conteo y reporte de las actividades de formación.</t>
  </si>
  <si>
    <t>Alto(a) Consejero Distrital de TIC</t>
  </si>
  <si>
    <t>Secretaria General de la Alcaldía Mayor de Bogotá</t>
  </si>
  <si>
    <t>3813000 ext. 2001</t>
  </si>
  <si>
    <t>FICHA TÉCNICA INDICADOR DE PRODUCTO 4.1.3</t>
  </si>
  <si>
    <t>Porcentaje de avance en el diseño y la implementación del protocolo para la gestión de estrategias de transformación de factores culturales que promueven la discriminación múltiple y vulneran los derechos de las personas con discapacidad en la ciudad.</t>
  </si>
  <si>
    <t>El indicador del producto tiene una relación directa con el indicador de resultado asociado al objetivo No 4 de la Política Pública Distrital de Discapacidad, en tanto que facilita la incorporación del enfoque de cultura ciudadana para el diseño de acciones afirmativas para la transformación de patrones culturales, paradigmas y representaciones sociales que entorpecen el reconocimiento de las personas con discapacidad como sujetos de derechos.</t>
  </si>
  <si>
    <t xml:space="preserve">Diseñar y acompañar la implementación de trece (13) estrategias de cultura ciudadana en torno a los temas priorizados por la administración distrital. </t>
  </si>
  <si>
    <t>Construir Bogotá-Región con gobierno abierto, transparente y ciudadanía consciente</t>
  </si>
  <si>
    <t>Fortalecimiento de Cultura Ciudadana y su institucionalidad</t>
  </si>
  <si>
    <t>Cultura Recreación y Deporte</t>
  </si>
  <si>
    <t>Secretaría Distrital de Integración Social - SDIS</t>
  </si>
  <si>
    <t>El indicador mide el avance de la estrategia de acompañamiento técnico a la apropiación del protocolo para la gestión de estrategias de cultura ciudadana dirigidas a promover cambios voluntarios en favor de la transformación de factores culturales que promueven la discriminación múltiple y vulneran los derechos de las personas con discapacidad en la ciudad. Este proceso se realizará de forma concertada entre los equipos de la Secretaría Distrital de Integración Social y la Subsecretaría de Cultura Ciudadana y Gestión del Conocimiento de la Secretaría de Cultura, Recreación y Deporte. El acompañamiento contempla un proceso de transferencia pedagógica y acompañamiento técnico para su apropiación, el cuál se llevará a cabo en el marco de la mesa de discriminaciones múltiples que lidera la Secretaría de Cultura.</t>
  </si>
  <si>
    <t xml:space="preserve">Este protocolo tiene como propósito principal ofrecer pautas y herramientas que aporten insumos para identificar y diagnosticar factores culturales que guíen el diseño e implementación de las estrategias y acciones contemplados en la Política, en cuyos objetivos se identifique la promoción de cambios voluntarios que permitan la transformación de factores culturales que promueven la discriminación múltiple y vulneran los derechos de las personas con discapacidad en la ciudad.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apropiación contempla un proceso de pedagogía y acciones puntuales de acompañamiento para su implementación. Para lograr dicho propósito, la Subsecretaría de Cultura Ciudadana de la Secretaría de Cultura, Recreación y Deporte - SDCRD es responsable del proceso de diseño conceptual y metodológico del protocolo, así como de los procesos de transferencia de conocimientos para su apropiación y del acompañamiento en su implementación de acuerdo con los requerimientos específicos de la SDIS. Por su parte el equipo de la política de la SDIS participará del proceso de transferencia del conocimiento y será responsable de la implementación del protocolo en el marco del diseño de estrategias de cultura ciudadana, cuando la entidad así lo considere necesario. En el marco del acompañamiento a la implementación del protocolo, se evaluará la aplicabilidad de otros enfoques de política de ser requerido. </t>
  </si>
  <si>
    <t>Potenciar y promover la inclusión social, económica y política de todos, independientemente de su edad, sexo, discapacidad, raza, etnia, origen, religión o situación económica u otra condición.</t>
  </si>
  <si>
    <t>(Acciones ejecutadas para el diseño y acompañamiento a la implementación del protocolo / Acciones programadas para el diseño y acompañamiento a la implementación del protocolo)*100
Fase 1. Diseño (40%) 
Fase 2. Pedagogía y acompañamiento técnico (60%)</t>
  </si>
  <si>
    <t>La medición al desarrollo de este producto se realizará a partir del seguimiento al cumplimiento de acciones definidas y concertadas entre el Grupo de la política de discapacidad de la SDIS y la SSCC/SCRD para el diseño, transferencia y acompañamiento a la implementación del protocolo.</t>
  </si>
  <si>
    <t>Secretaría Distrital de Cultura, Recreación y Deporte. Informe de seguimiento al Plan de Acción construido.</t>
  </si>
  <si>
    <t>Henry Murrain</t>
  </si>
  <si>
    <t>Dirección de Cultura Ciudadana</t>
  </si>
  <si>
    <t>Secretaría de Cultura, Recreación y Deporte - SDCRD</t>
  </si>
  <si>
    <t xml:space="preserve">Dirección de Cultura Ciudadana </t>
  </si>
  <si>
    <t>327 48 50 Ext. 548</t>
  </si>
  <si>
    <t xml:space="preserve">Juan Manuel Vargas </t>
  </si>
  <si>
    <t xml:space="preserve">Jefe de Oficina de Planeación (E) </t>
  </si>
  <si>
    <t>FICHA TÉCNICA INDICADOR DE PRODUCTO 4.1.4</t>
  </si>
  <si>
    <t xml:space="preserve">Número de acciones pedagógicas implementadas en ajustes razonables, accesibilidad y atención ciudadana desde el enfoque diferencial para la eliminación de barreras actitudinales, físicas y comunicativas realizadas a servidores públicos y personal de apoyo de las alcaldías locales y nivel central de la Secretaria de Gobierno </t>
  </si>
  <si>
    <t xml:space="preserve"> 4.1 Aumento de capacidades y competencias institucionales para la incorporación del enfoque diferencial de discapacidad en las entidades del Distrito.</t>
  </si>
  <si>
    <t>Propósito 5: Construir Bogotá región con gobierno abierto, transparente y ciudadanía consciente</t>
  </si>
  <si>
    <t>Programa 51 Gestión Pública Efectiva</t>
  </si>
  <si>
    <t xml:space="preserve">Este indicador corresponderá al número de acciones pedagógicas en ajustes razonables, accesibilidad y atención ciudadana desde el enfoque diferencial para la eliminación de barreras, realizadas a servidores/as públicos/as de las alcaldías locales y nivel central de la Secretaria de Gobierno </t>
  </si>
  <si>
    <t xml:space="preserve">El producto hace referencia al desarrollo de acciones pedagógicas en ajustes razonables, accesibilidad y atención ciudadana desde el enfoque diferencial para la eliminación de barreras actitudinales (transformación de imaginarios, paradigmas, representaciones sociales, estereotipos, entre otros, que se tengan frente a la discapacidad), barreras comunicativas (orientación en la obtención de herramientas que permitan el acceso a la información, fortalecimiento de habilidades comunicativas (orales, escritas, discursivas y gráficas), acercamiento a los sistemas de comunicación que tienen como objetivo aumentar (aumentativos) y/o compensar (alternativos) las dificultades de comunicación y lenguaje las personas con discapacidad) y barreras físicas (orientaciones relacionadas con ajustes razonables que los entornos pueden realizar de acuerdo al Diseño Universal), realizadas a servidores/as públicos/as y personal de apoyo de las alcaldías locales y nivel central de la Secretaria de Gobierno. Este producto es una apuesta de la Secretaria Distrital de Gobierno para promover la transformación desde el contexto institucional, buscando que los servidores/as públicos/as y personal de apoyo de las alcaldías locales y del nivel central se conviertan en facilitadores y garantes de los derechos de las personas con discapacidad, apropiándose de aquellas situaciones que vulneran sus derechos y sean propositivos en la solución de los mismos, replicando acciones positivas en otros espacios que se consoliden como promotores de los procesos de inclusión.
Este producto esta a cargo de la Subsecretaria de Gestión Institucional - Oficina de Atención a la ciudadanía y Dirección Administrativa y busca fortalecer la capacidad y gestión institucional de las Alcaldías Locales y nivel central. Para su ejecución será necesaria la construcción de un documento metodológico y de contenidos a abordar que permita la orientación temática de las capacitaciones propuestas. 
</t>
  </si>
  <si>
    <t>Este indicador se relaciona con la meta de resultado asociada al resultado 4.1 Aumento de capacidades y competencias institucionales para la incorporación del enfoque diferencial de discapacidad en las entidades del Distrito.</t>
  </si>
  <si>
    <t xml:space="preserve">Sumatoria de acciones pedagógicas en ajustes razonables, accesibilidad y atención ciudadana desde el enfoque diferencial para la eliminación de barreras actitudinales, físicas y comunicativas realizadas a servidores públicos y personal de apoyo de las alcaldías locales y nivel central de la Secretaria de Gobierno </t>
  </si>
  <si>
    <t>Número de acciones pedagógicas realizadas a servidores/as públicos/as y personal de apoyo de las alcaldías locales y nivel central de la Secretaria de Gobierno</t>
  </si>
  <si>
    <t>Actas y listados de asistencia</t>
  </si>
  <si>
    <t>Se mide a través de la sumatoria de acciones pedagógicas realizadas trimestralmente a servidores/as públicos/as y personal de apoyo de las alcaldías locales y nivel central de la Secretaria de Gobierno en ajustes razonables, accesibilidad y atención ciudadana desde el enfoque diferencial para la eliminación de barreras actitudinales, físicas y comunicativas, discriminado por localidad. La acción pedagógica se realiza a través de visitas programadas a las diferentes alcaldías locales donde se abordan los contenidos de ajustes razonables, accesibilidad y atención ciudadana usando como insumo principal el documento metodológico y de contenidos a abordar que permita la orientación temática de las acciones pedagógicas propuestas. La fuente de información que permitirá la medición del indicador será la evidencia de la visita con listados de asistencia, acta y registro fotográfico.</t>
  </si>
  <si>
    <t>Listados, actas de asistencia y registro fotográfico de las visitas realizadas.</t>
  </si>
  <si>
    <t>Gabriel Angarita Serrano</t>
  </si>
  <si>
    <t>FICHA TÉCNICA INDICADOR DE PRODUCTO 4.2.1</t>
  </si>
  <si>
    <t xml:space="preserve">Porcentaje de acciones dirigidas a actores del entorno público y privado para la toma de conciencia frente a la inclusión de las personas con discapacidad a través de una articulación transectorial. 						</t>
  </si>
  <si>
    <t xml:space="preserve">Secretaría Distrital de Educación </t>
  </si>
  <si>
    <t>El indicador mide el porcentaje de actores que participan en los procesos de toma de conciencia en entornos públicos y privados frente a la inclusión de las personas con discapacidad. Las acciones de toma de conciencia se programarán para cada vigencia teniendo en cuenta variables como la capacidad técnica de la subdirección, talento humano, y actores identificados de los entornos públicos y privados, El número de acciones programadas se informará en el primer reporte de la vigencia.</t>
  </si>
  <si>
    <t xml:space="preserve">Corresponde a las acciones de toma de conciencia con actores de los entornos públicos y privados realizadas, orientados a la promoción de inclusión de las personas con discapacidad en estos entornos. </t>
  </si>
  <si>
    <t>Este indicador se relaciona con la meta de resultado: 4.2 Aumento de las capacidades en la ciudadanía para el reconocimiento de las personas con discapacidad como sujetos de derechos y la eliminación de la discriminación</t>
  </si>
  <si>
    <t>(Número de acciones de toma de conciencia ejecutadas para los actores del entorno público y privado / Número de acciones de toma de conciencia programadas con los actores del entorno público y privado) * 100</t>
  </si>
  <si>
    <t>Porcentaje de Actores Sensibilizados a partir de Acciones de sensibilización</t>
  </si>
  <si>
    <t xml:space="preserve">Para capturar el dato para las acciones de cada vigencia se toma la información disponible en la EFI de las acciones ejecutadas durante la vigencia y se contrasta con la información de las actividades que fueron programadas. </t>
  </si>
  <si>
    <t>Subdirección para la Discapacidad - Matriz de sensibilizaciones EFI</t>
  </si>
  <si>
    <t xml:space="preserve">Cesar Augusto Bermúdez Paz </t>
  </si>
  <si>
    <t xml:space="preserve">Para este producto el costeo se hizo basado en la programación del cuatrienio hasta el 2024, y del 2025 al 2032 se hizo un incremento del 3%. El presupuesto corresponde a la Meta 3, Actividad 1 del Proyecto de Inversión 7771. **Cifras calculadas con presupuesto a corte del mes de noviembre de 2022. </t>
  </si>
  <si>
    <t>FICHA TÉCNICA INDICADOR DE PRODUCTO 4.2.2</t>
  </si>
  <si>
    <t>Número de eventos recreativos que promuevan experiencias de reconocimiento y visibilización de habilidades y capacidades de las personas con discapacidad en todo el transcurrir vital.</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</si>
  <si>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</si>
  <si>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 xml:space="preserve">Realizar un evento anual dirigido a las personas en condición de discapacidad en el marco del mes de la Discapacidad en cada vigencia. </t>
  </si>
  <si>
    <t>El IDRD realizará un evento en el marco del mes de la conmemoración de las personas con discapacidad en Bogotá teniendo en cuenta el enfoque poblacional, diferencial estipulado en el Acuerdo Distrital 245 de 2006 con el objetivo de promover, prevenir, proteger, y restablecer sus derechos.</t>
  </si>
  <si>
    <t xml:space="preserve">Sumatoria de eventos recreativos que promuevan experiencias de reconocimiento y visibilización de habilidades y capacidades de las personas con discapacidad y las personas cuidadoras en todo el transcurrir vital. </t>
  </si>
  <si>
    <t>Evento</t>
  </si>
  <si>
    <t>Sumatoria de eventos anuales dirigidos a las personas en condición de discapacidad en el marco del mes de la Discapacidad.</t>
  </si>
  <si>
    <t>FICHA TÉCNICA INDICADOR DE PRODUCTO 4.2.3</t>
  </si>
  <si>
    <t xml:space="preserve">PROGRAMA 21:Creación y vida cotidiana: Apropiación ciudadana del arte, la cultura y el patrimonio, para la democracia cultural.	</t>
  </si>
  <si>
    <t xml:space="preserve">FUGA </t>
  </si>
  <si>
    <t>Este producto dará cuenta del número de actividades que realice el Idartes y la Fuga orientadas a la visibilización de las expresiones y prácticas artísticas, culturales y tradicionales de las personas con discapacidad en el desarrollo cultural de la ciudad</t>
  </si>
  <si>
    <t xml:space="preserve">Desde el Idartes se proyectan 2 actividades que permitan visibilizar las expresiones artísticas, culturales y tradicionales de las personas con discapacidad y sus cuidadores. Por parte de la FUGA se proyecta 1 actividad que vincula a Personas con Discapacidad en los territorios del centro a practicas artísticas y culturales. </t>
  </si>
  <si>
    <t xml:space="preserve">El producto le aporta a la meta del resultado 4.2 Aumento de las capacidades en la ciudadanía para el reconocimiento de las personas con discapacidad como sujetos de derechos y la eliminación de la discriminación
El producto impacta sobre el logro de metas, las cuales han sido definidas así:                                   2022: 3
2023: 3
2024: 3
2025: 3
2026: 3
2027: 3
2028: 3
2029: 3
2030: 3
2031: 3
2032: 3
2033: 3             </t>
  </si>
  <si>
    <t>Se mide a partir del inicio del desarrollo de los procesos hasta su culminación - Informes</t>
  </si>
  <si>
    <t>Pandora- Idartes; Informes de gestión- FUGA</t>
  </si>
  <si>
    <t>FICHA TÉCNICA INDICADOR DE PRODUCTO 4.2.4</t>
  </si>
  <si>
    <t>01 - Hacer un nuevo contrato social con igualdad de oportunidades para la inclusión social, productiva y política</t>
  </si>
  <si>
    <t>21 - Creación y vida cotidiana: Apropiación ciudadana del arte, la cultura y el patrimonio, para la democracia cultural</t>
  </si>
  <si>
    <t>Instituto Distrital de Patrimonio Cultural</t>
  </si>
  <si>
    <t>Actividades de reconocimiento y activación de espacios y procesos patrimoniales que garanticen la participación efectiva de personas con discapacidad, familias y personas cuidadoras de personas con discapacidad en todo el curso de vida, que permitan visibilizar y reflexionar sobre las diferentes experiencias de la población con discapacidad.</t>
  </si>
  <si>
    <t>Actividades de reconocimiento y activación</t>
  </si>
  <si>
    <t>Matriz consolidación reporte actividades - Equipo Museo de Bogotá - Equipo de Participación Ciudadana del IDPC</t>
  </si>
  <si>
    <t>Localidad / UPZ</t>
  </si>
  <si>
    <t>El indicador se mide a través de la realización de los encuentros y procesos patrimoniales programados que serán dirigidos a la población con discapacidad. La información se recolecta mediante listas de asistencia, donde se verifica la actividad desarrollada, la fecha de realización, el número de asistentes (personas con discapacidad, familias y personas cuidadoras) que participaron a dichas actividades con el respectivo enfoque diferencial - poblacional.</t>
  </si>
  <si>
    <t>15 días hábiles</t>
  </si>
  <si>
    <t>Francisco Rodríguez Téllez</t>
  </si>
  <si>
    <t>Oficina Asesora de Planeación</t>
  </si>
  <si>
    <t>LUZ PATRICIA QUINTANILLA PARRA</t>
  </si>
  <si>
    <t>FICHA TÉCNICA INDICADOR DE PRODUCTO 4.2.5</t>
  </si>
  <si>
    <t>Número de eventos de transformación de imaginarios  y cambio cultural dirigidos a mujeres con discapacidad y mujeres cuidadoras de personas con discapacidad</t>
  </si>
  <si>
    <t>Fortalecer las oportunidades para el desarrollo de las capacidades y el bienestar social de las personas con discapacidad, sus familias y personas cuidadoras.</t>
  </si>
  <si>
    <t>Secretaría Distrital de la Mujer</t>
  </si>
  <si>
    <t>SDMujer</t>
  </si>
  <si>
    <t>El indicador mide anualmente los eventos conmemorativos realizados a mujeres con discapacidad y cuidadoras de personas con discapacidad. Se espera la realización de tres (3) eventos de cambio cultural y transformación de imaginarios, lo anterior desde la Estrategia de transformación de imaginarios, representaciones y estereotipos de discriminación con enfoque diferencial y de género, dirigidas a la ciudadanía a cargo de la Dirección de Enfoque Diferencial.</t>
  </si>
  <si>
    <t>Los eventos conmemorativos con mujeres con discapacidad y o cuidadoras tienen el objetivo de eliminar estereotipos y realizar cambios culturales que visibilicen los derechos de las mujeres con discapacidad y cuidadoras del ejercicio pleno de sus derechos.
Estos eventos tienen la participación de las mujeres de las 20 localidades de la ciudad de Bogotá con Discapacidad, asimismo cuidadoras de Personas Con Discapacidad. Se desarrollarán actividades académicas, culturales, de esparcimiento y relajación en torno a la búsqueda y el reconocimiento de sus derechos y debe civilizar la población en el distrito como sujeta de derechos</t>
  </si>
  <si>
    <t>Género, Diferencial, Derechos Humanos</t>
  </si>
  <si>
    <t>El indicador se mide a través del número de eventos realizados durante el año</t>
  </si>
  <si>
    <t>Informes de gestión de la Dirección de Enfoque Diferencial</t>
  </si>
  <si>
    <t>Marcia Yazmin Castro Ramírez</t>
  </si>
  <si>
    <t>Directora</t>
  </si>
  <si>
    <t>Secretaria de la Mujer</t>
  </si>
  <si>
    <t>Dirección de Enfoque Diferencial</t>
  </si>
  <si>
    <t>Sandra Catalina Campos</t>
  </si>
  <si>
    <t>Directora Oficina de Planeación</t>
  </si>
  <si>
    <t>FICHA TÉCNICA INDICADOR DE PRODUCTO 4.2.6</t>
  </si>
  <si>
    <t>Porcentaje de avance de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</si>
  <si>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 xml:space="preserve">4.2 Aumento de las capacidades en la ciudadanía para el reconocimiento de las personas con discapacidad como sujetos de derechos y la eliminación de la discriminación   </t>
  </si>
  <si>
    <t>Propósito 1. Hacer un nuevo contrato social con igualdad de oportunidades para la inclusión social, productiva y política.</t>
  </si>
  <si>
    <t>Programa 4. Prevención de la exclusión por razones étnicas, religiosas, sociales, políticas y de orientación sexual</t>
  </si>
  <si>
    <t>Este indicador corresponderá al porcentaje de avance en el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</si>
  <si>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 xml:space="preserve">El producto hace referencia al diseño y ejecución de una estrategia pedagógica de concienciación para la ciudadanía, con énfasis en las localidades, que fortalezca el reconocimiento de los derechos de las personas con discapacidad para la construcción de una cultura ciudadana incluyente y sin barreras, proponiéndose unos hitos, así:
Hito 1: Diseño de la estrategia pedagógica de concienciación para la ciudadanía, con énfasis en las localidades, que fortalezca el reconocimiento de los derechos de las personas con discapacidad para la construcción de una cultura ciudadana incluyente y sin barreras, mediante el uso de las TICS (30%) (Definición de contenidos, metodologías, herramientas y competencias a desarrollar en la ciudadanía) 
Hito 2: Plan piloto de ejecución en las localidades de Bogotá (30%) (Definición y ejecución de un Cronograma de intervención local)
Hito 3: Culminación de la ejecución en las localidades de Bogotá (40%) (Definición y ejecución de un Cronograma de intervención local)
Este producto es una apuesta de la Secretaria Distrital de Gobierno para promover la transformación cultural, buscando que los ciudadanos y ciudadanas de las localidades de Bogotá adquieran conocimientos y herramientas que les permitan convertirse en facilitadores y garantes de los derechos de las personas con discapacidad, apropiándose de aquellas situaciones que vulneran sus derechos y sean propositivos en la solución de los mismos, replicando acciones positivas en otros espacios que se consoliden como promotores de los procesos de inclusión.
Este producto esta a cargo de la Subsecretaria de Gobernabilidad y Garantía de Derechos y para cada vigencia deberán establecerse las acciones concretas que garanticen el cumplimiento del producto.
</t>
  </si>
  <si>
    <t>Este indicador se relaciona con la meta de resultado asociada al resultado 4.2 Aumento de las capacidades en la ciudadanía para el reconocimiento de las personas con discapacidad como sujetos de derechos y la eliminación de la discriminación</t>
  </si>
  <si>
    <t>(fases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ejecutadas/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programadas) * 100
El indicador se medirá de la siguiente manera para cada vigencia programada que se relaciona con los 3 Hitos planteados:
Hito 1 (30%): Año 1 
Hito 2 (30%): Año 2
Hito 3 (40%): Año 3
% de Avance Año x = (% Acciones ejecutadas para el año X / % Acciones programadas para el año X) * 100</t>
  </si>
  <si>
    <t>Porcentaje de avance en el Diseño y ejecución de una estrategia pedagógica</t>
  </si>
  <si>
    <t xml:space="preserve">El indicador se medirá de la siguiente manera para cada vigencia programada que se relaciona con los 3 Hitos planteados:
Hito 1 (30%): Año 1 
Hito 2 (30%): Año 2
Hito 3 (40%): Año 3
% de Avance Año x = (% Acciones ejecutadas para el año X / % Acciones programadas para el año X) * 100
</t>
  </si>
  <si>
    <t>Informe de Resultados de avance en el Diseño y ejecución de una estrategia pedagógica de concienciación para la ciudadanía, con énfasis en las localidades, que fortalezca el reconocimiento de los derechos de las personas con discapacidad para la construcción de una cultura ciudadana incluyente y sin barreras, donde se destacan las acciones ejecutadas para las vigencias establecidas.</t>
  </si>
  <si>
    <t>Daniel René Camacho</t>
  </si>
  <si>
    <t>Subsecretario para la Gobernabilidad y Garantía de Derechos</t>
  </si>
  <si>
    <t>Subsecretaria para la Gobernabilidad y Garantía de Derechos</t>
  </si>
  <si>
    <t>FICHA TÉCNICA INDICADOR DE PRODUCTO 4.2.7</t>
  </si>
  <si>
    <t>Número de eventos de promoción de la transformación de imaginarios y cambio cultural para el reconocimiento de las habilidades y competencias de las personas con discapacidad, propiciando espacios de interacción y reflexión colectiva sobre sus derechos.</t>
  </si>
  <si>
    <t xml:space="preserve">4.2 Aumento de las capacidades en la ciudadanía para el reconocimiento de las personas con discapacidad como sujetos de derechos y la eliminación de la discriminación </t>
  </si>
  <si>
    <t>Propósito 1: Hacer un nuevo contrato social con igualdad de oportunidades para la inclusión social, productiva y política.</t>
  </si>
  <si>
    <t>Programa 4: Prevención de la exclusión por razones étnicas, religiosas, sociales, políticas y de orientación sexual</t>
  </si>
  <si>
    <t>Este indicador corresponderá al número de eventos de promoción de la transformación de imaginarios y cambio cultural para el reconocimiento de las habilidades y competencias de las personas con discapacidad, propiciando espacios de interacción y reflexión colectiva sobre sus derechos, realizados por la Secretaria Distrital de Gobierno.</t>
  </si>
  <si>
    <t xml:space="preserve">El producto hace referencia al desarrollo de un evento de promoción de la transformación de imaginarios y cambio cultural para el reconocimiento de las habilidades y competencias de las personas con discapacidad, propiciando espacios de interacción y reflexión colectiva sobre sus derechos, realizado por la Secretaria Distrital de Gobierno, en el marco de la conmemoración del mes de las Personas con Discapacidad por mandato del Acuerdo Distrital 245 de 2006. Desde la Secretaría Distrital de Gobierno se reconocen y facilitan los procesos de atención diferencial y preferencial y se vela por ser una entidad inclusiva y sin barreras contribuyendo al cambio cultural. El evento propuesto pretende realizar acciones de visibilización y reconocimiento de las capacidades y habilidades de la las personas con discapacidad, mediante un ejercicio de articulación corresponsabilidad y cogestión entre todas las dependencias de la entidad, fortaleciendo la estrategia "Gobierno sin Limites", contando con la participación de la Subsecretaria de Gestión institucional, Recursos Humanos, Servicio de Atención a la Ciudadanía, Secretaria Técnica Distrital de Discapacidad y Oficina de comunicaciones. Se tendrá en cuenta la participación de las alcaldías locales en dicho evento.
Para su ejecución será necesaria la construcción de una ficha de evento donde se cuente con la información detallada de la agenda del evento, los recursos humanos, técnicos y logísticos necesarios para su realización, el objetivo general, objetivos específicos, alcance, contenidos y metodologías necesarias para cumplir con el líneamiento del reconocimiento de las habilidades y competencias de las personas con discapacidad, propiciando espacios de interacción y reflexión colectiva sobre sus derechos. 
</t>
  </si>
  <si>
    <t xml:space="preserve">Este indicador se relaciona con la meta de resultado asociada al resultado 4.2 Aumento de las capacidades en la ciudadanía para el reconocimiento de las personas con discapacidad como sujetos de derechos y la eliminación de la discriminación   </t>
  </si>
  <si>
    <t>Poblacional; Diferencial; Derechos”</t>
  </si>
  <si>
    <t>Sumatoria de eventos de promoción de la transformación de imaginarios y cambio cultural para el reconocimiento de las habilidades y competencias de las personas con discapacidad, propiciando espacios de interacción y reflexión colectiva sobre sus derechos, realizados por la Secretaria Distrital de Gobierno.</t>
  </si>
  <si>
    <t>Eventos de promoción de la transformación de imaginarios y cambio cultural para el reconocimiento de las habilidades y competencias de las personas con discapacidad realizados por la Secretaria de Gobierno</t>
  </si>
  <si>
    <t>Listados, actas de asistencia y registro fotográfico de los eventos realizados.</t>
  </si>
  <si>
    <t>FICHA TÉCNICA INDICADOR DE PRODUCTO 5.1.1</t>
  </si>
  <si>
    <t xml:space="preserve">Porcentaje de personas cuidadoras de personas con discapacidad que participan en fortalecimiento y desarrollo de competencias con acciones territorializadas de la oferta. </t>
  </si>
  <si>
    <t>Este indicador corresponde al porcentaje de personas con discapacidad que participan en procesos de desarrollo y fortalecimiento de competencias, ofrecido por el equipo de Centro de Atención Distrital para la Inclusión Social - CADIS de la Secretaría Distrital de Integración Social.</t>
  </si>
  <si>
    <t>Fortalecimiento de competencias orientado a la inclusión social mediante procesos de articulación transectorial con un alcance de atención distrital, dirigido a personas cuidadoras que residen en Bogotá, de acuerdo con la normatividad vigente. El proceso de fortalecimiento cuenta con acciones progresivas para la territorialización de la oferta, la cual empieza con la identificación de intereses y necesidades y culmina con la vinculación efectiva en la misma.</t>
  </si>
  <si>
    <t xml:space="preserve">El producto le aporta a la meta del resultado 5.1 Aumento del número de personas cuidadoras de personas con discapacidad vinculadas a la oferta de servicios del distrito para mejorar sus condiciones de vida </t>
  </si>
  <si>
    <t>5.4 Reconocer y valorar los cuidados y el trabajo doméstico no remunerados mediante servicios públicos, infraestructuras y políticas de protección social</t>
  </si>
  <si>
    <t>Diferencial; Poblacional
 Diferencial; Territorial</t>
  </si>
  <si>
    <t>(Número de personas cuidadoras de personas con discapacidad que participan en procesos de fortalecimiento y desarrollo de competencias en el servicio / Número de personas cuidadoras de personas con discapacidad que cumplen condiciones para participar en los procesos de desarrollo de competencias y fortalecimiento de capacidades en la modalidad de atención ) *100</t>
  </si>
  <si>
    <t xml:space="preserve">Identificar a las personas cuidadoras de personas con discapacidad que demandan la participación en los procesos de desarrollo de competencias y fortalecimiento de capacidades en la modalidad de atención CADIS, la valoración de criterios, lo que permite identificar las personas interesadas y que cumplen con los criterios, posteriormente la inscripción efectiva en los procesos de desarrollo de competencias y fortalecimiento de capacidades en la modalidad CADIS. 
Los datos son tomados de fuentes de información propios de la modalidad de atención. </t>
  </si>
  <si>
    <t xml:space="preserve">Subdirección para la discapacidad. </t>
  </si>
  <si>
    <t xml:space="preserve">Para este producto el costeo se hizo basado en la programación del cuatrienio hasta el 2024, y del 2025 al 2032 se hizo un incremento del 3%. El presupuesto corresponde a la Meta 5, Actividad 2 (50%) del Proyecto de Inversión 7771. **Cifras calculadas con presupuesto a corte del mes de noviembre de 2022. </t>
  </si>
  <si>
    <t>FICHA TÉCNICA INDICADOR DE PRODUCTO 5.1.2</t>
  </si>
  <si>
    <t xml:space="preserve">Porcentaje de avance en la implementación del registro de personas cuidadoras de personas con discapacidad
</t>
  </si>
  <si>
    <t>Mide el porcentaje de avance en el registro de personas cuidadoras de personas con discapacidad atendidas por la Subdirección para la Discapacidad de la Secretaría Distrital de Integración Social.</t>
  </si>
  <si>
    <t xml:space="preserve">Implementación del registro de personas cuidadoras de personas con discapacidad que son atendidas en la subdirección para la discapacidad de la Secretaría Distrital de Integración Social. El 10% anual de la meta corresponde a la distribución de la implementación del registro durante la programación del indicador.
Al tratarse de un producto que tendrá que administrar datos sensibles, (Ley 1581 de 2012), la administración del registro estará amparada por la política de tratamiento de datos y las normas especiales que regulen la materia. El registro estará sujeto a las disposiciones contenidas en la Resolución N. ° 1414 del 30 de junio de 2022, “Por la cual se adopta la Política General de Seguridad y Privacidad de la Información y Seguridad Digital de la Secretaría Distrital de Integración Social y se dictan otras disposiciones”, así como en la normatividad subsiguiente que la modifique o sustituya. </t>
  </si>
  <si>
    <t xml:space="preserve">El resultado le aporta al cumplimiento de la meta del resultado 5.1 Aumento del número de personas cuidadoras de personas con discapacidad vinculadas a la oferta de servicios del distrito para mejorar sus condiciones de vida </t>
  </si>
  <si>
    <t>Porcentaje de implementación de fases</t>
  </si>
  <si>
    <t xml:space="preserve">Meta Final </t>
  </si>
  <si>
    <t xml:space="preserve">El diseño e implementación del registro de personas cuidadoras de personas con discapacidad plantea un proceso por fases y se realizará un documento como fuente de verificación para realizar el seguimiento e identificar el avance en las fases de diseño e implementación del registro. </t>
  </si>
  <si>
    <t>Sistema de Información de Registro de Beneficiarios - SIRBE</t>
  </si>
  <si>
    <t xml:space="preserve">cbermudezp@sdis.gov.co </t>
  </si>
  <si>
    <t xml:space="preserve">Para este producto el costeo se hizo basado en la programación del cuatrienio hasta el 2024, y del 2025 al 2032 se hizo un incremento del 3%. El presupuesto corresponde a la Meta 2, Actividad 3 del Proyecto de Inversión 7771. **Cifras calculadas con presupuesto a corte del mes de noviembre de 2022. </t>
  </si>
  <si>
    <t>FICHA TÉCNICA INDICADOR DE PRODUCTO 5.1.3</t>
  </si>
  <si>
    <t>Porcentaje de personas cuidadoras de personas con discapacidad atendidas en los territorios</t>
  </si>
  <si>
    <t>Mide el porcentaje de personas cuidadoras de personas con discapacidad atendidos-as en los territorios en el marco de las acciones de la Secretaría Distrital de Integración Social.</t>
  </si>
  <si>
    <t xml:space="preserve">Las actividades que se desarrollan en los territorios fortalece las oportunidades de inclusión de las personas con discapacidad, familias y sus cuidadores-as en Bogotá", y realiza acciones para el reconocimiento, redistribución y reducción de la labor de cuidado, a través de la articulación transectorial, que contribuyan al fortalecimiento de sus proyectos de vida para su inclusión social, desde un enfoque diferencial, territorial y de derechos, en el marco del Sistema Distrital de Cuidado. Adicional, en el marco del reconocimiento se realizará al menos una actividad de visibilización al año. </t>
  </si>
  <si>
    <t xml:space="preserve">Derechos Humanos;
Diferencial; Poblacional; Territorial </t>
  </si>
  <si>
    <t xml:space="preserve">Anualmente se toman los datos de las personas cuidadoras de personas con discapacidad inscritas en la base de datos de las acciones en los territorios y se identifican las personas cuidadoras de personas con discapacidad que participaron en los diferentes procesos. </t>
  </si>
  <si>
    <t xml:space="preserve">Subdirección para la Discapacidad </t>
  </si>
  <si>
    <t xml:space="preserve">Para este producto el costeo se hizo basado en la programación del cuatrienio hasta el 2024, y del 2025 al 2032 se hizo un incremento del 3%. El presupuesto corresponde a la Meta 1, Actividad 1 del Proyecto de Inversión 7771. **Cifras calculadas con presupuesto a corte del mes de noviembre de 2022. </t>
  </si>
  <si>
    <t>FICHA TÉCNICA INDICADOR DE PRODUCTO 5.1.4</t>
  </si>
  <si>
    <t xml:space="preserve"> Sumatoria de Manuales de la Estrategia de prevención de violencias con el enfoque diferencial con discapacidad incluido</t>
  </si>
  <si>
    <t>Inspirar confianza y legitimidad para vivir sin miedo y ser epicentro de cultura ciudadana, paz y reconciliación</t>
  </si>
  <si>
    <t>Plataforma institucional para la seguridad y justicia</t>
  </si>
  <si>
    <t xml:space="preserve">Estos manuales contemplan cuatro aspectos mínimos en su desarrollo:
 1.El enfoque diferencial discapacidad - poblacional 
2. La efectiva aplicación del enfoque para la implementación en los diferentes módulos de la Estrategia de Prevención
3. Implementación del enfoque de discapacidad para guiar el proceso de desarrollo de los módulos de la estrategia desde la responsabilidad de cada uno de los equipos encargados de su implementación en los territorios.
4. Generar capacidades en los servidores del Distrito para ser garantes de derechos a las personas con discapacidad y cumplir con las obligaciones y servicios.  
</t>
  </si>
  <si>
    <t>El producto consiste en incluir el enfoque diferencial para personas con discapacidad y para personas cuidadoras de personas con discapacidad en los Manuales de la Estrategia de Prevención de la Violencia Entornos Protectores y Territorios seguros, inclusivos y diversos para ampliar acciones de prevención y atención de los diferentes tipos de violencias en el contexto familiar contra personas con discapacidad</t>
  </si>
  <si>
    <t>16.1 Reducir significativamente todas las formas de violencia y las correspondientes tasas de mortalidad en todo el mundo</t>
  </si>
  <si>
    <t>Poblacional, Diferencial, Territorial, Derechos Humanos</t>
  </si>
  <si>
    <t>Formúla de cálculo</t>
  </si>
  <si>
    <t xml:space="preserve">Número de manuales </t>
  </si>
  <si>
    <t>Subdirección para la Familia (SDIS)</t>
  </si>
  <si>
    <t xml:space="preserve">Los manuales de la Estrategia de prevención de la violencia Entornos Protectores y Territorios seguros, inclusivos y diversos, incluyendo el enfoque diferencial para personas con discapacidad se realizaran en dos fases. Su tipo de anualización es suma, para lo cual se entenderá que hay un cumplimiento por año cuando se den los siguientes entregables: 2022 (1) manual para un módulo de la estrategia. 2023 (3) manuales para 3 módulos de la estrategia y 2024 (3) manuales para los restantes 3 módulos de la estrategia. Total entregable meta final: (7) manuales, uno para cada uno de los módulos de la estrategia de prevención para ser apropiados e implementados por los equipos encargados de su implementación y territorialización.  
</t>
  </si>
  <si>
    <t>Documentos (manuales) de la institución en versión digital</t>
  </si>
  <si>
    <t>30 días calendario</t>
  </si>
  <si>
    <t>Subdirectora para la Familia</t>
  </si>
  <si>
    <t xml:space="preserve">Alexandra Cecilia Rivera Pardo </t>
  </si>
  <si>
    <t>Dirección de Análisis y Diseño estratégico</t>
  </si>
  <si>
    <t>FICHA TÉCNICA INDICADOR DE PRODUCTO 5.1.5</t>
  </si>
  <si>
    <t xml:space="preserve"> Número de jornadas de socialización sobre las competencias de las Comisarías de Familia en temas de violencia en el contexto familiar, dirigidos a personas cuidadoras de personas con discapacidad</t>
  </si>
  <si>
    <t>El indicador hace referencia a la suma del número de jornadas de socialización sobre las competencias de las Comisarías de Familia en temas de violencia en el contexto familiar, dirigidos a personas cuidadoras de personas con discapacidad</t>
  </si>
  <si>
    <t>El producto hace referencia a la realización de jornadas de socialización sobre las competencias de las Comisarías de Familia en temas de violencia en el contexto familiar dirigidos a personas cuidadoras de personas con discapacidad</t>
  </si>
  <si>
    <t>Poblacional, Diferencial, Territorial, Derechos Humanos, De Género</t>
  </si>
  <si>
    <t>Jornadas de socialización</t>
  </si>
  <si>
    <t>Comisarías de Familia - SDIS</t>
  </si>
  <si>
    <t>Desde el equipo técnico de Comisarías de Familia se realizarán actas para las jornadas de socialización y con estos documentos se hará el reporte sobre el número de jornadas realizadas en vigencia</t>
  </si>
  <si>
    <t>Listados de asistencia de las jornadas de asistencia</t>
  </si>
  <si>
    <t>15 días calendario</t>
  </si>
  <si>
    <t>FICHA TÉCNICA INDICADOR DE PRODUCTO 5.1.6</t>
  </si>
  <si>
    <t xml:space="preserve"> Número de  personas cuidadoras de personas con discapacidad vinculadas a la Red de cuidado y salud colectiva de la RBC </t>
  </si>
  <si>
    <t>El indicador pretender medir al número personas con discapacidad y cuidadoras/es vinculadas a la Red de cuidado colectivo de la RBC para población con discapacidad y afectaciones psicosociales, se realizará por medio del reporte de las Subredes Integradas de Servicios de Salud en relación, en los tableros control de las acciones de RBC en el marco del Plan de Salud Pública de Intervenciones Colectivas.</t>
  </si>
  <si>
    <t xml:space="preserve">El Modelo territorial de Salud en su línea operativa Entornos Cuidadores implementa la Red de cuidado colectivo de la Rehabilitación Basada en Comunidad (RBC), la cual hace referencia al conjunto de acciones colectivas dirigidas a personas cuidadoras organizadas hacia la adquisición gradual de empoderamiento en prácticas de autocuidado, autogestión y participación. Lo anterior, mediante asesoría en casa a la persona cuidadora, dirigida a propiciar prácticas, modos y hábitos de cuidado, con énfasis en autocuidado para favorecer el manejo de la sobrecarga física y mental, con orientaciones diferenciales en cuidado mutuo y cuidado del entorno, en el uso de rutas, programas, servicios, proyectos y beneficios sectoriales e intersectoriales, así como su vinculación a grupos/redes/organizaciones sociales
La RBC es una estrategia de base comunitaria dirigida a favorecer el goce efectivo de los derechos de personas con discapacidad, familias y personas cuidadoras, mediante acciones que fomentan la salud, el empoderamiento, la participación y la activación a rutas de atención e inclusión. Contiene acciones para la promoción de la salud física, mental y social, y otras dirigidas a la prevención de enfermedades o condiciones crónicas que afecten su desempeño y participación. 
Las actividades que se dinamizan en el marco de la estrategia son: 
• Prácticas de cuidado para personas cuidadoras de personas con discapacidad, afectaciones psicosociales y dependencia funcional moderada y severa.
• Red de personas cuidadoras para educar en prácticas de cuidado 
• Grupos de capacidades y cuidado mental
• Soporte social y fortalecimiento de capacidades humanas para personas cuidadoras. 
* Grupos de apoyo y educación para el cuidado de la salud mental y afectaciones psicosociales 
Las actividades pueden presentar transformaciones en su dinámica, estructura, contenido y programación acorde con las necesidades de la población y los temas sobre salud en la ciudad, igualmente, la vinculación de las personas se da por demanda y voluntad de participación en la oferta que la estrategia RBC contenga en cada vigencia.
</t>
  </si>
  <si>
    <t>Derechos Humanos; Poblacional-Diferencial y de Género; Ambiental y Territorial; Desarrollo de capacidades Humanas.</t>
  </si>
  <si>
    <t>Sumatoria de Personas cuidadoras de personas con discapacidad  vinculadas a la Red de cuidado y salud colectiva de la Rehabilitación Basada en Comunidad</t>
  </si>
  <si>
    <t>La medición se realizará anualmente teniendo en cuenta el reporte de las Subredes Integradas de Servicios de Salud, en relación al número de personas cuidadoras/es vinculadas a la Red de cuidado y salud colectiva de la RBC, en los tableros control de las acciones de RBC en el marco del Plan de Salud Pública de Intervenciones Colectivas</t>
  </si>
  <si>
    <t>FICHA TÉCNICA INDICADOR DE PRODUCTO 5.1.7</t>
  </si>
  <si>
    <t>Porcentaje de socializaciones de la Ley 1996 de 2019 dirigidas a personas con discapacidad, familias y personas cuidadoras de personas con discapacidad promover el ejercicio de la capacidad legal</t>
  </si>
  <si>
    <t>El indicador mide el número de acciones de socialización dirigido a personas con discapacidad, familias y cuidadoras que participan en jornadas de socialización de la Ley 1996</t>
  </si>
  <si>
    <t xml:space="preserve">Desarrollar un plan de socialización de la Ley 1996 del 2019 y el modelo de operación de la SDIS con las personas con discapacidad, familiares y cuidadoras, con el fin de dar facilitar el acceso informado al ejercicio de su capacidad legal en el momento en que lo requieran. </t>
  </si>
  <si>
    <t>(Número de socializaciones de la Ley 1996 realizadas por la SDIS/ Número de socializaciones de la Ley 1996 programadas por la SDIS)*100</t>
  </si>
  <si>
    <t>Socializaciones de la Ley 1996 de 2019</t>
  </si>
  <si>
    <t>Desarrollo de socializaciones participativas con personas con discapacidad, familiares y cuidadoras.</t>
  </si>
  <si>
    <t>Se realiza valoración de apoyos de 1 cupo con incremento proyectado 3% año a año)</t>
  </si>
  <si>
    <t>Número de Actividades de fomento a la lectura, escritura y oralidad para personas con discapacidad</t>
  </si>
  <si>
    <t>Porcentaje de personas con discapacidad mayores de 18 años atendidas a través de procesos de articulación intersectorial para favorecer su inclusión en diferentes entornos de participación y la construcción del proyecto de vida individual y el de sus familias.</t>
  </si>
  <si>
    <t xml:space="preserve">		(Número de personas con discapacidad mayores de 18 años atendidas a  través de procesos de articulación intersectorial / Número de personas con discapacidad mayores de 18 años que cumplen los criterios atendidas a  través de procesos de articulación intersectorial)*100								</t>
  </si>
  <si>
    <t>Número de estrategias  de difusión y socialización de las oportunidades de financiación para el acceso a la educación posmedia pública y privada de personas con discapacidad en el distrito capital</t>
  </si>
  <si>
    <t>Número de acciones comunicativas implementadas para la difusión, información y socialización del portafolio, la oferta y contenidos culturales, recreativos y deportivos para personas con discapacidad, sus familias y personas cuidadoras por localidad.</t>
  </si>
  <si>
    <t>Porcentaje de implementación de la estrategia anual de difusión y socialización de las oportunidades y ruta de acceso a subsidios de vivienda</t>
  </si>
  <si>
    <t>Porcentaje de acciones de educación ambiental en Bogotá donde participan personas con discapacidad</t>
  </si>
  <si>
    <t>Número de actividades de divulgación y sensibilización en gestión integral del riesgo, atención y mitigación de desastres con enfoque diferencial, dirigidas a personas con discapacidad y personas cuidadoras de personas con discapacidad.</t>
  </si>
  <si>
    <t>Número de Servicio de intérprete para  personas con discapacidad auditiva prestado en eventos  relacionados con escenarios/ espacios/ instancias  de participación local y distrital</t>
  </si>
  <si>
    <t>Número de servicios de interpretación de lengua de señas y guías intérpretes prestados en la Red Pública.</t>
  </si>
  <si>
    <t>Número de porcentaje de avance de la actualización e implementación del capítulo que contempla el enfoque diferencial poblacional en el Manual de Servicio a la Ciudadanía, donde se incluyan prácticas accesibles e incluyentes para la atención de personas con discapacidad en las entidades del distrito capital.</t>
  </si>
  <si>
    <t>Porcentaje de avance en el  diseño y ejecución del proceso de formación para servidoras y servidores públicos (as)s del Distrito Capital con énfasis en la identificación de buenas prácticas y experiencias exitosas en el uso de tecnologías de la información y las comunicaciones para derribar barreras en la atención a población con discapacidad.</t>
  </si>
  <si>
    <t xml:space="preserve">Número de  personas cuidadoras de personas con discapacidad vinculadas a la Red de cuidado y salud colectiva de la RBC </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</si>
  <si>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 financiación.</t>
  </si>
  <si>
    <t>Decreto No: 089 de 2022</t>
  </si>
  <si>
    <t>En el marco del modelo territorial de salud, definido por el Plan Distrital de Desarrollo, el producto corresponde a una estrategia para el fortalecimiento de competencias ciudadanas para la participación social incidente en salud, para población con discapacidad. Su objetivo principal es fortalecer las capacidades para el ejercicio del derecho a participar de forma incidente de las personas con discapacidad. Esto se realizará en tres fases. 
Fase 1: Corresponde al proceso de planificación e incluye la revisión de experiencias significativas relacionadas con el fortalecimiento de competencias ciudadanas para la participación social en salud, de personas con discapacidad. 
Fase 2: Corresponde al diseño y construcción del documento de la estrategia de fortalecimiento de competencias, que será implementada en los años siguientes. Representa un 10% del avance de la meta, en el segundo año
Fase 3: Incluye la implementación de la estrategia de fortalecimiento  que se desarrollará durante los años 3, 4 y 5 lo que implica el desarrollo de las actividades contenidas en el documento de la estrategia de fortalecimiento de competencias, la cual incorpora la asesoría, asistencia técnica y fortalecimiento de capacidades a personas con discapacidad. 
La proyección de anual es la siguiente:
Año 1: 10%, Planificación
Año2: 10%, Diseño y documentación de la estrategia
Año 3: 20%, Implementación de la estrategia
Año 4: 20%, Implementación de la estrategia
Año 5: 20%  Implementación de la estrategia
Fase 4:  Corresponde a la evaluación y cierre de la estrategia implementada, lo cual se llevará a cabo en el año 6, y representará el 20% final de la estrategia.</t>
  </si>
  <si>
    <t>En el marco del modelo territorial de salud, definido por el Plan Distrital de Desarrollo, el producto corresponde a una estrategia para el fortalecimiento de capacidades técnicas y financieras de organizaciones sociales que tienen propósitos relacionados con el tema de salud para personas con discapacidad. Su objetivo principal es brindar acompañamiento para llevar a cabo iniciativas comunitarias que respondan a necesidades diferenciales en salud de las personas con discapacidad en el Distrito. Esto se realizará en tres fases. 
Fase 1: Corresponde al proceso de planificación e incluye la revisión de experiencias significativas y el análisis de la caracterización de organizaciones realizada previamente por el sector salud. Establece la identificación de organizaciones y líderes para participar en la estrategia de fortalecimiento, lo que representa un 10% del avance de la meta, en el primer año.
Fase 2: Corresponde al diseño y elaboración del documento de la estrategia de fortalecimiento que será implementada en los años siguientes. Representa un 10% del avance de la meta, en el segundo año
Fase 3: Desarrollo de la implementación de la estrategia que se realizará durante los años 3, 4, 5 y 6 lo que implica las actividades contenidas en el documento de la estrategia. Incorporando la asesoría, fortalecimiento de capacidades, asistencia técnica y formulación de iniciativas comunitarias con las organizaciones vinculadas. El acompañamiento se llevará a cabo con cuatro (4) organizaciones con  iniciativa comunitaria formulada e implementada durante el año 3, sumando dos organizaciones con iniciativa comunitaria formulada e implementada durante los años 4,5 y 6 respectivamente, generando un acumulado así: a seis (6) en el año 4, a ocho (8) en el año 5 y a diez (10) en el año 6, logrando un acumulado de 10  iniciativas comunitarias formuladas e implementadas en la ejecución total de la estrategia.
La proyección de anual es la siguiente:
Año 1: 10%, Planificación
Año2: 10%, Diseño y documentación de la estrategia
Año 3: 20%, Apoyo técnico 4 iniciativas 
Año 4: 20%, Apoyo técnico 6 iniciativas
Año 5: 20% Apoyo técnico 8 iniciativas
Año 6: 20% Apoyo técnico 10 iniciativas</t>
  </si>
  <si>
    <t>2.1.1  Estrategia de fortalecimiento a organizaciones de y para personas con discapacidad y líderes que responden a necesidades diferenciales en salud de la población con discapacidad en el Distrito.</t>
  </si>
  <si>
    <t xml:space="preserve">1.1.5  Acompañamiento técnico y  pedagógico a docentes y directivos docentes de las instituciones educativas distritales, para la atención educativa oportuna y pertinente a estudiantes con discapacidad en el marco de la inclusión y equidad en la educación e interseccionalidad, el desarrollo humano integral y los enfoques dispuestos en la formulación de la Política Distrital de Discapacidad.
</t>
  </si>
  <si>
    <t>Estado del Producto</t>
  </si>
  <si>
    <t>Encendido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</si>
</sst>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 &quot;€&quot;_-;\-* #,##0.00\ &quot;€&quot;_-;_-* &quot;-&quot;??\ &quot;€&quot;_-;_-@_-"/>
    <numFmt numFmtId="167" formatCode="&quot;$&quot;#,##0"/>
    <numFmt numFmtId="168" formatCode="&quot;$&quot;###,,"/>
    <numFmt numFmtId="169" formatCode="_ * #,##0.00_ ;_ * \-#,##0.00_ ;_ * &quot;-&quot;??_ ;_ @_ "/>
    <numFmt numFmtId="170" formatCode="_(* #,##0_);_(* \(#,##0\);_(* &quot;-&quot;??_);_(@_)"/>
    <numFmt numFmtId="171" formatCode="_-&quot;$&quot;\ * #,##0_-;\-&quot;$&quot;\ * #,##0_-;_-&quot;$&quot;\ * &quot;-&quot;??_-;_-@_-"/>
    <numFmt numFmtId="172" formatCode="_-&quot;$&quot;\ * #,##0_-;\-&quot;$&quot;\ * #,##0_-;_-&quot;$&quot;\ * &quot;-&quot;??_-;_-@"/>
    <numFmt numFmtId="173" formatCode="0.0%"/>
    <numFmt numFmtId="174" formatCode="d/m/yyyy"/>
    <numFmt numFmtId="175" formatCode="&quot;$&quot;\ #,##0"/>
    <numFmt numFmtId="176" formatCode="&quot;$&quot;#,##0.00"/>
    <numFmt numFmtId="177" formatCode="_-&quot;$&quot;\ * #,##0.0_-;\-&quot;$&quot;\ * #,##0.0_-;_-&quot;$&quot;\ * &quot;-&quot;??_-;_-@"/>
    <numFmt numFmtId="178" formatCode="_-* #,##0_-;\-* #,##0_-;_-* &quot;-&quot;??_-;_-@_-"/>
    <numFmt numFmtId="179" formatCode="\$#,#00"/>
    <numFmt numFmtId="180" formatCode="_-&quot;$&quot;\ * #,##0_-;\-&quot;$&quot;\ * #,##0_-;_-&quot;$&quot;\ * &quot;-&quot;_-;_-@"/>
    <numFmt numFmtId="181" formatCode="&quot;$&quot;\ #,##0.0"/>
    <numFmt numFmtId="182" formatCode="dd/mm/yyyy;@"/>
    <numFmt numFmtId="183" formatCode="_-&quot;$&quot;\ * #,##0.0_-;\-&quot;$&quot;\ * #,##0.0_-;_-&quot;$&quot;\ * &quot;-&quot;_-;_-@_-"/>
    <numFmt numFmtId="184" formatCode="&quot;$&quot;#,##0.0"/>
    <numFmt numFmtId="185" formatCode="&quot;$&quot;\ #,##0.000;[Red]\-&quot;$&quot;\ #,##0.000"/>
    <numFmt numFmtId="186" formatCode="#,##0.000"/>
  </numFmts>
  <fonts count="60" x14ac:knownFonts="1">
    <font>
      <sz val="11"/>
      <color theme="1"/>
      <name val="Calibri"/>
      <family val="2"/>
      <scheme val="minor"/>
    </font>
    <font>
      <b/>
      <sz val="11"/>
      <name val="Arial Narrow"/>
      <family val="2"/>
    </font>
    <font>
      <sz val="10"/>
      <name val="Arial"/>
      <family val="2"/>
    </font>
    <font>
      <sz val="11"/>
      <name val="Arial Narrow"/>
      <family val="2"/>
    </font>
    <font>
      <sz val="11"/>
      <color theme="1"/>
      <name val="Calibri"/>
      <family val="2"/>
      <scheme val="minor"/>
    </font>
    <font>
      <sz val="11"/>
      <color theme="1"/>
      <name val="Arial Narrow"/>
      <family val="2"/>
    </font>
    <font>
      <u/>
      <sz val="11"/>
      <color theme="10"/>
      <name val="Calibri"/>
      <family val="2"/>
      <scheme val="minor"/>
    </font>
    <font>
      <u/>
      <sz val="10"/>
      <color indexed="12"/>
      <name val="Arial"/>
      <family val="2"/>
    </font>
    <font>
      <sz val="12"/>
      <color theme="1"/>
      <name val="Arial Narrow"/>
      <family val="2"/>
    </font>
    <font>
      <i/>
      <sz val="12"/>
      <color theme="1"/>
      <name val="Arial Narrow"/>
      <family val="2"/>
    </font>
    <font>
      <sz val="12"/>
      <name val="Arial Narrow"/>
      <family val="2"/>
    </font>
    <font>
      <b/>
      <sz val="12"/>
      <name val="Arial Narrow"/>
      <family val="2"/>
    </font>
    <font>
      <i/>
      <sz val="12"/>
      <name val="Arial Narrow"/>
      <family val="2"/>
    </font>
    <font>
      <b/>
      <i/>
      <sz val="12"/>
      <name val="Arial Narrow"/>
      <family val="2"/>
    </font>
    <font>
      <b/>
      <sz val="12"/>
      <color theme="1"/>
      <name val="Arial Narrow"/>
      <family val="2"/>
    </font>
    <font>
      <u/>
      <sz val="12"/>
      <name val="Arial Narrow"/>
      <family val="2"/>
    </font>
    <font>
      <b/>
      <sz val="12"/>
      <color theme="0"/>
      <name val="Arial Narrow"/>
      <family val="2"/>
    </font>
    <font>
      <sz val="11"/>
      <name val="Calibri"/>
      <family val="2"/>
      <scheme val="minor"/>
    </font>
    <font>
      <sz val="12"/>
      <color rgb="FFFF0000"/>
      <name val="Arial Narrow"/>
      <family val="2"/>
    </font>
    <font>
      <sz val="12"/>
      <color theme="0"/>
      <name val="Arial Narrow"/>
      <family val="2"/>
    </font>
    <font>
      <sz val="14"/>
      <name val="Arial Narrow"/>
      <family val="2"/>
    </font>
    <font>
      <b/>
      <sz val="14"/>
      <name val="Arial Narrow"/>
      <family val="2"/>
    </font>
    <font>
      <sz val="11"/>
      <color theme="1"/>
      <name val="Arial"/>
      <family val="2"/>
    </font>
    <font>
      <u/>
      <sz val="12"/>
      <color indexed="12"/>
      <name val="Arial Narrow"/>
      <family val="2"/>
    </font>
    <font>
      <b/>
      <i/>
      <sz val="12"/>
      <color theme="1"/>
      <name val="Arial Narrow"/>
      <family val="2"/>
    </font>
    <font>
      <sz val="11"/>
      <name val="Calibri"/>
      <family val="2"/>
    </font>
    <font>
      <u/>
      <sz val="12"/>
      <color theme="1"/>
      <name val="Arial Narrow"/>
      <family val="2"/>
    </font>
    <font>
      <u/>
      <sz val="11"/>
      <color theme="10"/>
      <name val="Calibri"/>
      <family val="2"/>
    </font>
    <font>
      <u/>
      <sz val="11"/>
      <name val="Arial Narrow"/>
      <family val="2"/>
    </font>
    <font>
      <b/>
      <sz val="11"/>
      <name val="Calibri"/>
      <family val="2"/>
      <scheme val="minor"/>
    </font>
    <font>
      <u/>
      <sz val="11"/>
      <name val="Calibri"/>
      <family val="2"/>
      <scheme val="minor"/>
    </font>
    <font>
      <u/>
      <sz val="11"/>
      <color theme="1"/>
      <name val="Calibri"/>
      <family val="2"/>
      <scheme val="minor"/>
    </font>
    <font>
      <sz val="12"/>
      <color rgb="FF000000"/>
      <name val="Arial Narrow"/>
      <family val="2"/>
    </font>
    <font>
      <u/>
      <sz val="10"/>
      <color rgb="FF0000FF"/>
      <name val="Arial"/>
      <family val="2"/>
    </font>
    <font>
      <sz val="1"/>
      <color indexed="8"/>
      <name val="Courier"/>
      <family val="3"/>
    </font>
    <font>
      <u/>
      <sz val="11"/>
      <color theme="10"/>
      <name val="Arial"/>
      <family val="2"/>
    </font>
    <font>
      <sz val="11"/>
      <name val="Arial"/>
      <family val="2"/>
    </font>
    <font>
      <sz val="12"/>
      <name val="Arial"/>
      <family val="2"/>
    </font>
    <font>
      <sz val="11"/>
      <color rgb="FF000000"/>
      <name val="Calibri"/>
      <family val="2"/>
    </font>
    <font>
      <i/>
      <sz val="11"/>
      <name val="Arial Narrow"/>
      <family val="2"/>
    </font>
    <font>
      <b/>
      <sz val="12"/>
      <color rgb="FFFF0000"/>
      <name val="Arial Narrow"/>
      <family val="2"/>
    </font>
    <font>
      <sz val="10"/>
      <name val="Arial Narrow"/>
      <family val="2"/>
    </font>
    <font>
      <u/>
      <sz val="11"/>
      <color rgb="FF000000"/>
      <name val="Calibri"/>
      <family val="2"/>
      <scheme val="minor"/>
    </font>
    <font>
      <sz val="10"/>
      <color theme="1"/>
      <name val="Verdana"/>
      <family val="2"/>
    </font>
    <font>
      <b/>
      <sz val="16"/>
      <name val="Arial Narrow"/>
      <family val="2"/>
    </font>
    <font>
      <i/>
      <sz val="11"/>
      <color theme="1"/>
      <name val="Arial Narrow"/>
      <family val="2"/>
    </font>
    <font>
      <b/>
      <sz val="11"/>
      <color theme="0"/>
      <name val="Arial Narrow"/>
      <family val="2"/>
    </font>
    <font>
      <b/>
      <sz val="11"/>
      <color theme="1"/>
      <name val="Arial Narrow"/>
      <family val="2"/>
    </font>
    <font>
      <b/>
      <i/>
      <sz val="11"/>
      <name val="Arial Narrow"/>
      <family val="2"/>
    </font>
    <font>
      <sz val="11"/>
      <color rgb="FF000000"/>
      <name val="Arial"/>
      <family val="2"/>
    </font>
    <font>
      <b/>
      <sz val="11"/>
      <name val="Arial"/>
      <family val="2"/>
    </font>
    <font>
      <u/>
      <sz val="11"/>
      <color indexed="12"/>
      <name val="Arial"/>
      <family val="2"/>
    </font>
    <font>
      <u/>
      <sz val="11"/>
      <name val="Arial"/>
      <family val="2"/>
    </font>
    <font>
      <u/>
      <sz val="11"/>
      <color rgb="FF0000FF"/>
      <name val="Arial"/>
      <family val="2"/>
    </font>
    <font>
      <sz val="11"/>
      <color rgb="FF000000"/>
      <name val="Calibri"/>
      <family val="2"/>
      <scheme val="minor"/>
    </font>
    <font>
      <sz val="22"/>
      <color rgb="FFFF0000"/>
      <name val="Arial Narrow"/>
      <family val="2"/>
    </font>
    <font>
      <b/>
      <sz val="12"/>
      <color rgb="FFFFFFFF"/>
      <name val="Arial Narrow"/>
      <family val="2"/>
    </font>
    <font>
      <b/>
      <sz val="12"/>
      <color rgb="FF000000"/>
      <name val="Arial Narrow"/>
      <family val="2"/>
    </font>
    <font>
      <i/>
      <sz val="12"/>
      <color rgb="FF000000"/>
      <name val="Arial Narrow"/>
      <family val="2"/>
    </font>
    <font>
      <b/>
      <sz val="11"/>
      <color rgb="FFFF0000"/>
      <name val="Arial"/>
      <family val="2"/>
    </font>
  </fonts>
  <fills count="2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93AFEF"/>
        <bgColor indexed="64"/>
      </patternFill>
    </fill>
    <fill>
      <patternFill patternType="solid">
        <fgColor theme="0"/>
        <bgColor theme="0"/>
      </patternFill>
    </fill>
    <fill>
      <patternFill patternType="solid">
        <fgColor rgb="FF8EAADB"/>
        <bgColor rgb="FF8EAADB"/>
      </patternFill>
    </fill>
    <fill>
      <patternFill patternType="solid">
        <fgColor theme="5" tint="0.59999389629810485"/>
        <bgColor indexed="64"/>
      </patternFill>
    </fill>
    <fill>
      <patternFill patternType="solid">
        <fgColor rgb="FFFFFFFF"/>
        <bgColor rgb="FFFFFFFF"/>
      </patternFill>
    </fill>
    <fill>
      <patternFill patternType="solid">
        <fgColor rgb="FFF2F2F2"/>
        <bgColor rgb="FFF2F2F2"/>
      </patternFill>
    </fill>
    <fill>
      <patternFill patternType="solid">
        <fgColor theme="0"/>
        <bgColor rgb="FFFFFF00"/>
      </patternFill>
    </fill>
    <fill>
      <patternFill patternType="solid">
        <fgColor rgb="FFFFFFFF"/>
        <bgColor rgb="FF000000"/>
      </patternFill>
    </fill>
    <fill>
      <patternFill patternType="solid">
        <fgColor theme="0"/>
        <bgColor rgb="FFFEF2CB"/>
      </patternFill>
    </fill>
    <fill>
      <patternFill patternType="solid">
        <fgColor rgb="FFFFFFFF"/>
        <bgColor indexed="64"/>
      </patternFill>
    </fill>
    <fill>
      <patternFill patternType="solid">
        <fgColor theme="0"/>
        <bgColor rgb="FFFFE598"/>
      </patternFill>
    </fill>
    <fill>
      <patternFill patternType="solid">
        <fgColor theme="0"/>
        <bgColor rgb="FFFFFFFF"/>
      </patternFill>
    </fill>
    <fill>
      <patternFill patternType="solid">
        <fgColor theme="0"/>
        <bgColor rgb="FF000000"/>
      </patternFill>
    </fill>
    <fill>
      <patternFill patternType="solid">
        <fgColor theme="0" tint="-4.9989318521683403E-2"/>
        <bgColor indexed="64"/>
      </patternFill>
    </fill>
    <fill>
      <patternFill patternType="solid">
        <fgColor rgb="FFFFFF00"/>
        <bgColor theme="0"/>
      </patternFill>
    </fill>
    <fill>
      <patternFill patternType="solid">
        <fgColor rgb="FF9CC2E5"/>
        <bgColor rgb="FF9CC2E5"/>
      </patternFill>
    </fill>
    <fill>
      <patternFill patternType="solid">
        <fgColor rgb="FF9BC2E6"/>
        <bgColor rgb="FF9BC2E6"/>
      </patternFill>
    </fill>
  </fills>
  <borders count="1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auto="1"/>
      </left>
      <right style="thin">
        <color indexed="64"/>
      </right>
      <top/>
      <bottom style="thin">
        <color indexed="64"/>
      </bottom>
      <diagonal/>
    </border>
    <border>
      <left style="double">
        <color indexed="64"/>
      </left>
      <right style="thin">
        <color indexed="64"/>
      </right>
      <top/>
      <bottom/>
      <diagonal/>
    </border>
    <border>
      <left style="double">
        <color auto="1"/>
      </left>
      <right style="thin">
        <color indexed="64"/>
      </right>
      <top style="thin">
        <color indexed="64"/>
      </top>
      <bottom/>
      <diagonal/>
    </border>
    <border>
      <left style="thin">
        <color indexed="64"/>
      </left>
      <right style="double">
        <color auto="1"/>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diagonal/>
    </border>
    <border>
      <left/>
      <right style="double">
        <color auto="1"/>
      </right>
      <top style="double">
        <color auto="1"/>
      </top>
      <bottom/>
      <diagonal/>
    </border>
    <border>
      <left style="double">
        <color indexed="64"/>
      </left>
      <right style="double">
        <color auto="1"/>
      </right>
      <top style="double">
        <color auto="1"/>
      </top>
      <bottom/>
      <diagonal/>
    </border>
    <border>
      <left/>
      <right/>
      <top/>
      <bottom style="double">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indexed="64"/>
      </bottom>
      <diagonal/>
    </border>
    <border>
      <left/>
      <right style="medium">
        <color rgb="FF000000"/>
      </right>
      <top style="thin">
        <color auto="1"/>
      </top>
      <bottom style="thin">
        <color rgb="FF000000"/>
      </bottom>
      <diagonal/>
    </border>
    <border>
      <left style="medium">
        <color auto="1"/>
      </left>
      <right/>
      <top style="thin">
        <color rgb="FF000000"/>
      </top>
      <bottom style="thin">
        <color auto="1"/>
      </bottom>
      <diagonal/>
    </border>
    <border>
      <left/>
      <right/>
      <top style="thin">
        <color rgb="FF000000"/>
      </top>
      <bottom style="thin">
        <color auto="1"/>
      </bottom>
      <diagonal/>
    </border>
    <border>
      <left/>
      <right style="medium">
        <color auto="1"/>
      </right>
      <top style="thin">
        <color rgb="FF000000"/>
      </top>
      <bottom style="thin">
        <color auto="1"/>
      </bottom>
      <diagonal/>
    </border>
    <border>
      <left style="medium">
        <color rgb="FF000000"/>
      </left>
      <right style="medium">
        <color indexed="64"/>
      </right>
      <top style="thin">
        <color rgb="FF000000"/>
      </top>
      <bottom/>
      <diagonal/>
    </border>
    <border>
      <left style="medium">
        <color rgb="FF000000"/>
      </left>
      <right style="medium">
        <color indexed="64"/>
      </right>
      <top/>
      <bottom style="thin">
        <color rgb="FF000000"/>
      </bottom>
      <diagonal/>
    </border>
    <border>
      <left style="medium">
        <color rgb="FF000000"/>
      </left>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style="thin">
        <color rgb="FF000000"/>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top/>
      <bottom style="medium">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medium">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rgb="FF000000"/>
      </top>
      <bottom style="thin">
        <color indexed="64"/>
      </bottom>
      <diagonal/>
    </border>
  </borders>
  <cellStyleXfs count="39">
    <xf numFmtId="0" fontId="0" fillId="0" borderId="0"/>
    <xf numFmtId="0" fontId="2" fillId="0" borderId="0"/>
    <xf numFmtId="43"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applyNumberFormat="0" applyFill="0" applyBorder="0" applyAlignment="0" applyProtection="0">
      <alignment vertical="top"/>
      <protection locked="0"/>
    </xf>
    <xf numFmtId="0" fontId="4" fillId="0" borderId="0"/>
    <xf numFmtId="0" fontId="2" fillId="0" borderId="0"/>
    <xf numFmtId="169" fontId="2" fillId="0" borderId="0" applyFont="0" applyFill="0" applyBorder="0" applyAlignment="0" applyProtection="0"/>
    <xf numFmtId="0" fontId="2" fillId="0" borderId="0"/>
    <xf numFmtId="0" fontId="22" fillId="0" borderId="0"/>
    <xf numFmtId="0" fontId="7" fillId="0" borderId="0" applyNumberFormat="0" applyFill="0" applyBorder="0" applyAlignment="0" applyProtection="0">
      <alignment vertical="top"/>
      <protection locked="0"/>
    </xf>
    <xf numFmtId="41"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41" fontId="4" fillId="0" borderId="0" applyFont="0" applyFill="0" applyBorder="0" applyAlignment="0" applyProtection="0"/>
    <xf numFmtId="0" fontId="2" fillId="0" borderId="0"/>
    <xf numFmtId="179" fontId="34" fillId="0" borderId="0">
      <protection locked="0"/>
    </xf>
    <xf numFmtId="0" fontId="35" fillId="0" borderId="0" applyNumberFormat="0" applyFill="0" applyBorder="0" applyAlignment="0" applyProtection="0"/>
    <xf numFmtId="169"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22" fillId="0" borderId="0"/>
    <xf numFmtId="9" fontId="22"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0" fontId="38" fillId="0" borderId="0"/>
    <xf numFmtId="0" fontId="38" fillId="0" borderId="0"/>
    <xf numFmtId="43" fontId="4" fillId="0" borderId="0" applyFont="0" applyFill="0" applyBorder="0" applyAlignment="0" applyProtection="0"/>
    <xf numFmtId="41" fontId="4" fillId="0" borderId="0" applyFont="0" applyFill="0" applyBorder="0" applyAlignment="0" applyProtection="0"/>
    <xf numFmtId="0" fontId="6" fillId="0" borderId="0" applyNumberForma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9" fontId="43" fillId="0" borderId="0" applyFill="0" applyBorder="0" applyProtection="0">
      <alignment horizontal="left" vertical="center"/>
    </xf>
    <xf numFmtId="0" fontId="7" fillId="0" borderId="0" applyNumberFormat="0" applyFill="0" applyBorder="0" applyAlignment="0" applyProtection="0">
      <alignment vertical="top"/>
      <protection locked="0"/>
    </xf>
    <xf numFmtId="0" fontId="22" fillId="0" borderId="0"/>
  </cellStyleXfs>
  <cellXfs count="2583">
    <xf numFmtId="0" fontId="0" fillId="0" borderId="0" xfId="0"/>
    <xf numFmtId="0" fontId="8" fillId="0" borderId="0" xfId="0" applyFont="1"/>
    <xf numFmtId="0" fontId="9" fillId="0" borderId="0" xfId="0" applyFont="1" applyAlignment="1">
      <alignment horizontal="left"/>
    </xf>
    <xf numFmtId="0" fontId="9" fillId="0" borderId="19" xfId="8" applyFont="1" applyBorder="1" applyAlignment="1">
      <alignment horizontal="left"/>
    </xf>
    <xf numFmtId="0" fontId="11" fillId="4" borderId="20" xfId="9" applyFont="1" applyFill="1" applyBorder="1" applyAlignment="1">
      <alignment horizontal="centerContinuous" vertical="center" wrapText="1"/>
    </xf>
    <xf numFmtId="0" fontId="12" fillId="0" borderId="22" xfId="9" applyFont="1" applyBorder="1" applyAlignment="1">
      <alignment horizontal="left" vertical="center"/>
    </xf>
    <xf numFmtId="0" fontId="10" fillId="0" borderId="22" xfId="9" applyFont="1" applyBorder="1" applyAlignment="1">
      <alignment horizontal="left" vertical="center"/>
    </xf>
    <xf numFmtId="0" fontId="10" fillId="0" borderId="22" xfId="9" applyFont="1" applyBorder="1" applyAlignment="1">
      <alignment horizontal="left" vertical="center" wrapText="1"/>
    </xf>
    <xf numFmtId="0" fontId="10" fillId="0" borderId="22" xfId="9" applyFont="1" applyBorder="1" applyAlignment="1">
      <alignment vertical="center" wrapText="1"/>
    </xf>
    <xf numFmtId="0" fontId="10" fillId="3" borderId="21" xfId="7" applyFont="1" applyFill="1" applyBorder="1" applyAlignment="1" applyProtection="1">
      <alignment horizontal="left" vertical="center" wrapText="1"/>
    </xf>
    <xf numFmtId="0" fontId="10" fillId="3" borderId="2" xfId="7" applyFont="1" applyFill="1" applyBorder="1" applyAlignment="1" applyProtection="1">
      <alignment horizontal="left" vertical="center" wrapText="1"/>
    </xf>
    <xf numFmtId="0" fontId="10" fillId="3" borderId="12" xfId="7" applyFont="1" applyFill="1" applyBorder="1" applyAlignment="1" applyProtection="1">
      <alignment horizontal="left" vertical="center" wrapText="1"/>
    </xf>
    <xf numFmtId="0" fontId="13" fillId="0" borderId="22" xfId="9" applyFont="1" applyBorder="1" applyAlignment="1">
      <alignment horizontal="left" vertical="center" wrapText="1"/>
    </xf>
    <xf numFmtId="0" fontId="13" fillId="3" borderId="22" xfId="9" applyFont="1" applyFill="1" applyBorder="1" applyAlignment="1">
      <alignment horizontal="left" vertical="center" wrapText="1"/>
    </xf>
    <xf numFmtId="0" fontId="10" fillId="3" borderId="26" xfId="0" applyFont="1" applyFill="1" applyBorder="1"/>
    <xf numFmtId="0" fontId="10" fillId="3" borderId="0" xfId="0" applyFont="1" applyFill="1"/>
    <xf numFmtId="0" fontId="10" fillId="3" borderId="5" xfId="0" applyFont="1" applyFill="1" applyBorder="1"/>
    <xf numFmtId="0" fontId="10" fillId="3" borderId="4" xfId="0" applyFont="1" applyFill="1" applyBorder="1"/>
    <xf numFmtId="0" fontId="10" fillId="3" borderId="8" xfId="7" applyFont="1" applyFill="1" applyBorder="1" applyAlignment="1" applyProtection="1">
      <alignment horizontal="center" vertical="center" wrapText="1"/>
    </xf>
    <xf numFmtId="0" fontId="10" fillId="3" borderId="8" xfId="0" applyFont="1" applyFill="1" applyBorder="1" applyAlignment="1">
      <alignment horizontal="center"/>
    </xf>
    <xf numFmtId="0" fontId="10" fillId="3" borderId="23" xfId="0" applyFont="1" applyFill="1" applyBorder="1"/>
    <xf numFmtId="0" fontId="10" fillId="3" borderId="0" xfId="7" applyFont="1" applyFill="1" applyBorder="1" applyAlignment="1" applyProtection="1">
      <alignment horizontal="left" vertical="center" wrapText="1"/>
    </xf>
    <xf numFmtId="0" fontId="10" fillId="3" borderId="5" xfId="9" applyFont="1" applyFill="1" applyBorder="1" applyAlignment="1">
      <alignment horizontal="center" vertical="top" wrapText="1"/>
    </xf>
    <xf numFmtId="0" fontId="10" fillId="3" borderId="0" xfId="9" applyFont="1" applyFill="1" applyAlignment="1">
      <alignment horizontal="center" vertical="top" wrapText="1"/>
    </xf>
    <xf numFmtId="0" fontId="10" fillId="3" borderId="11" xfId="7" applyFont="1" applyFill="1" applyBorder="1" applyAlignment="1" applyProtection="1">
      <alignment vertical="center" wrapText="1"/>
    </xf>
    <xf numFmtId="0" fontId="10" fillId="3" borderId="24" xfId="7" applyFont="1" applyFill="1" applyBorder="1" applyAlignment="1" applyProtection="1">
      <alignment vertical="center" wrapText="1"/>
    </xf>
    <xf numFmtId="0" fontId="10" fillId="3" borderId="28" xfId="9" applyFont="1" applyFill="1" applyBorder="1" applyAlignment="1">
      <alignment horizontal="center" vertical="center" wrapText="1"/>
    </xf>
    <xf numFmtId="9" fontId="10" fillId="3" borderId="5" xfId="9" applyNumberFormat="1" applyFont="1" applyFill="1" applyBorder="1" applyAlignment="1">
      <alignment horizontal="center" vertical="center" wrapText="1"/>
    </xf>
    <xf numFmtId="0" fontId="10" fillId="3" borderId="5" xfId="9" applyFont="1" applyFill="1" applyBorder="1" applyAlignment="1">
      <alignment horizontal="center" vertical="center" wrapText="1"/>
    </xf>
    <xf numFmtId="9" fontId="10" fillId="3" borderId="1" xfId="9" applyNumberFormat="1" applyFont="1" applyFill="1" applyBorder="1" applyAlignment="1">
      <alignment horizontal="center" vertical="center" wrapText="1"/>
    </xf>
    <xf numFmtId="0" fontId="10" fillId="3" borderId="2" xfId="9" applyFont="1" applyFill="1" applyBorder="1" applyAlignment="1">
      <alignment horizontal="center" vertical="center" wrapText="1"/>
    </xf>
    <xf numFmtId="9" fontId="10" fillId="3" borderId="2" xfId="9" applyNumberFormat="1" applyFont="1" applyFill="1" applyBorder="1" applyAlignment="1">
      <alignment horizontal="center" vertical="center" wrapText="1"/>
    </xf>
    <xf numFmtId="0" fontId="10" fillId="3" borderId="4" xfId="9" applyFont="1" applyFill="1" applyBorder="1" applyAlignment="1">
      <alignment horizontal="right" vertical="center" wrapText="1"/>
    </xf>
    <xf numFmtId="0" fontId="10" fillId="3" borderId="26" xfId="9" applyFont="1" applyFill="1" applyBorder="1" applyAlignment="1">
      <alignment horizontal="center" vertical="center" wrapText="1"/>
    </xf>
    <xf numFmtId="9" fontId="10" fillId="3" borderId="0" xfId="9" applyNumberFormat="1" applyFont="1" applyFill="1" applyAlignment="1">
      <alignment horizontal="center" vertical="center" wrapText="1"/>
    </xf>
    <xf numFmtId="0" fontId="10" fillId="3" borderId="0" xfId="9" applyFont="1" applyFill="1" applyAlignment="1">
      <alignment horizontal="center" vertical="center" wrapText="1"/>
    </xf>
    <xf numFmtId="0" fontId="10" fillId="3" borderId="3" xfId="9" applyFont="1" applyFill="1" applyBorder="1" applyAlignment="1">
      <alignment horizontal="center" vertical="center" wrapText="1"/>
    </xf>
    <xf numFmtId="0" fontId="10" fillId="3" borderId="23" xfId="9" applyFont="1" applyFill="1" applyBorder="1" applyAlignment="1">
      <alignment horizontal="right" vertical="center" wrapText="1"/>
    </xf>
    <xf numFmtId="0" fontId="10" fillId="3" borderId="31" xfId="9" applyFont="1" applyFill="1" applyBorder="1" applyAlignment="1">
      <alignment horizontal="center" vertical="center" wrapText="1"/>
    </xf>
    <xf numFmtId="9" fontId="10" fillId="3" borderId="11" xfId="9" applyNumberFormat="1" applyFont="1" applyFill="1" applyBorder="1" applyAlignment="1">
      <alignment horizontal="center" vertical="center" wrapText="1"/>
    </xf>
    <xf numFmtId="0" fontId="10" fillId="3" borderId="11" xfId="9" applyFont="1" applyFill="1" applyBorder="1" applyAlignment="1">
      <alignment horizontal="center" vertical="center" wrapText="1"/>
    </xf>
    <xf numFmtId="0" fontId="10" fillId="3" borderId="21" xfId="9" applyFont="1" applyFill="1" applyBorder="1" applyAlignment="1">
      <alignment horizontal="center" vertical="center" wrapText="1"/>
    </xf>
    <xf numFmtId="0" fontId="10" fillId="3" borderId="26" xfId="9" applyFont="1" applyFill="1" applyBorder="1" applyAlignment="1">
      <alignment vertical="center" wrapText="1"/>
    </xf>
    <xf numFmtId="0" fontId="10" fillId="3" borderId="0" xfId="8" applyFont="1" applyFill="1" applyAlignment="1">
      <alignment horizontal="center"/>
    </xf>
    <xf numFmtId="0" fontId="10" fillId="3" borderId="26" xfId="9" applyFont="1" applyFill="1" applyBorder="1" applyAlignment="1">
      <alignment horizontal="left" vertical="center" wrapText="1"/>
    </xf>
    <xf numFmtId="0" fontId="10" fillId="3" borderId="31" xfId="9" applyFont="1" applyFill="1" applyBorder="1" applyAlignment="1">
      <alignment horizontal="left" vertical="center" wrapText="1"/>
    </xf>
    <xf numFmtId="0" fontId="10" fillId="3" borderId="11" xfId="9" applyFont="1" applyFill="1" applyBorder="1" applyAlignment="1">
      <alignment horizontal="left" vertical="center" wrapText="1"/>
    </xf>
    <xf numFmtId="0" fontId="10" fillId="3" borderId="24" xfId="9" applyFont="1" applyFill="1" applyBorder="1" applyAlignment="1">
      <alignment horizontal="left" vertical="center" wrapText="1"/>
    </xf>
    <xf numFmtId="0" fontId="10" fillId="3" borderId="28" xfId="0" applyFont="1" applyFill="1" applyBorder="1"/>
    <xf numFmtId="49" fontId="11" fillId="3" borderId="5" xfId="9" applyNumberFormat="1" applyFont="1" applyFill="1" applyBorder="1" applyAlignment="1">
      <alignment horizontal="center" vertical="center"/>
    </xf>
    <xf numFmtId="0" fontId="10" fillId="3" borderId="5" xfId="7" applyFont="1" applyFill="1" applyBorder="1" applyAlignment="1" applyProtection="1">
      <alignment horizontal="right" vertical="center"/>
    </xf>
    <xf numFmtId="0" fontId="10" fillId="3" borderId="5" xfId="7" applyFont="1" applyFill="1" applyBorder="1" applyAlignment="1" applyProtection="1">
      <alignment horizontal="center" vertical="center" wrapText="1"/>
    </xf>
    <xf numFmtId="170" fontId="10" fillId="3" borderId="5" xfId="10" applyNumberFormat="1" applyFont="1" applyFill="1" applyBorder="1" applyAlignment="1" applyProtection="1">
      <alignment vertical="center" wrapText="1"/>
    </xf>
    <xf numFmtId="0" fontId="10" fillId="3" borderId="4" xfId="7" applyFont="1" applyFill="1" applyBorder="1" applyAlignment="1" applyProtection="1">
      <alignment horizontal="center" vertical="center" wrapText="1"/>
    </xf>
    <xf numFmtId="49" fontId="11" fillId="3" borderId="0" xfId="9" applyNumberFormat="1" applyFont="1" applyFill="1" applyAlignment="1">
      <alignment horizontal="center" vertical="center"/>
    </xf>
    <xf numFmtId="0" fontId="10" fillId="3" borderId="0" xfId="7" applyFont="1" applyFill="1" applyBorder="1" applyAlignment="1" applyProtection="1">
      <alignment horizontal="right" vertical="center"/>
    </xf>
    <xf numFmtId="49" fontId="11" fillId="3" borderId="8" xfId="9" applyNumberFormat="1" applyFont="1" applyFill="1" applyBorder="1" applyAlignment="1">
      <alignment horizontal="center" vertical="center"/>
    </xf>
    <xf numFmtId="0" fontId="10" fillId="3" borderId="0" xfId="7" applyFont="1" applyFill="1" applyBorder="1" applyAlignment="1" applyProtection="1">
      <alignment horizontal="center" vertical="center" wrapText="1"/>
    </xf>
    <xf numFmtId="170" fontId="10" fillId="3" borderId="8" xfId="10" applyNumberFormat="1" applyFont="1" applyFill="1" applyBorder="1" applyAlignment="1" applyProtection="1">
      <alignment vertical="center" wrapText="1"/>
    </xf>
    <xf numFmtId="0" fontId="10" fillId="3" borderId="23" xfId="7" applyFont="1" applyFill="1" applyBorder="1" applyAlignment="1" applyProtection="1">
      <alignment horizontal="center" vertical="center" wrapText="1"/>
    </xf>
    <xf numFmtId="0" fontId="10" fillId="3" borderId="31" xfId="0" applyFont="1" applyFill="1" applyBorder="1"/>
    <xf numFmtId="0" fontId="10" fillId="3" borderId="11" xfId="0" applyFont="1" applyFill="1" applyBorder="1"/>
    <xf numFmtId="49" fontId="11" fillId="3" borderId="11" xfId="9" applyNumberFormat="1" applyFont="1" applyFill="1" applyBorder="1" applyAlignment="1">
      <alignment horizontal="center" vertical="center"/>
    </xf>
    <xf numFmtId="49" fontId="11" fillId="3" borderId="24" xfId="9" applyNumberFormat="1" applyFont="1" applyFill="1" applyBorder="1" applyAlignment="1">
      <alignment horizontal="center" vertical="center"/>
    </xf>
    <xf numFmtId="0" fontId="10" fillId="3" borderId="28" xfId="7" applyFont="1" applyFill="1" applyBorder="1" applyAlignment="1" applyProtection="1">
      <alignment horizontal="center" vertical="center" wrapText="1"/>
    </xf>
    <xf numFmtId="0" fontId="13" fillId="3" borderId="27" xfId="9" applyFont="1" applyFill="1" applyBorder="1" applyAlignment="1">
      <alignment horizontal="left" vertical="center" wrapText="1"/>
    </xf>
    <xf numFmtId="0" fontId="10" fillId="3" borderId="26" xfId="7" applyFont="1" applyFill="1" applyBorder="1" applyAlignment="1" applyProtection="1">
      <alignment horizontal="center" vertical="center" wrapText="1"/>
    </xf>
    <xf numFmtId="0" fontId="10" fillId="3" borderId="8" xfId="7" applyFont="1" applyFill="1" applyBorder="1" applyAlignment="1" applyProtection="1">
      <alignment vertical="center" wrapText="1"/>
    </xf>
    <xf numFmtId="0" fontId="15" fillId="3" borderId="8" xfId="7" applyFont="1" applyFill="1" applyBorder="1" applyAlignment="1" applyProtection="1">
      <alignment vertical="center" wrapText="1"/>
    </xf>
    <xf numFmtId="0" fontId="10" fillId="3" borderId="33" xfId="7" applyFont="1" applyFill="1" applyBorder="1" applyAlignment="1" applyProtection="1">
      <alignment horizontal="right" vertical="center" wrapText="1"/>
    </xf>
    <xf numFmtId="0" fontId="13" fillId="3" borderId="30" xfId="9" applyFont="1" applyFill="1" applyBorder="1" applyAlignment="1">
      <alignment horizontal="left" vertical="center" wrapText="1"/>
    </xf>
    <xf numFmtId="0" fontId="10" fillId="3" borderId="31" xfId="7" applyFont="1" applyFill="1" applyBorder="1" applyAlignment="1" applyProtection="1">
      <alignment horizontal="center" vertical="center" wrapText="1"/>
    </xf>
    <xf numFmtId="0" fontId="10" fillId="3" borderId="11" xfId="7" applyFont="1" applyFill="1" applyBorder="1" applyAlignment="1" applyProtection="1">
      <alignment horizontal="center" vertical="center" wrapText="1"/>
    </xf>
    <xf numFmtId="0" fontId="10" fillId="3" borderId="24" xfId="7" applyFont="1" applyFill="1" applyBorder="1" applyAlignment="1" applyProtection="1">
      <alignment horizontal="center" vertical="center" wrapText="1"/>
    </xf>
    <xf numFmtId="0" fontId="10" fillId="3" borderId="5" xfId="7" applyFont="1" applyFill="1" applyBorder="1" applyAlignment="1" applyProtection="1">
      <alignment vertical="center" wrapText="1"/>
    </xf>
    <xf numFmtId="0" fontId="10" fillId="3" borderId="4" xfId="7" applyFont="1" applyFill="1" applyBorder="1" applyAlignment="1" applyProtection="1">
      <alignment vertical="center" wrapText="1"/>
    </xf>
    <xf numFmtId="0" fontId="10" fillId="3" borderId="0" xfId="0" applyFont="1" applyFill="1" applyAlignment="1">
      <alignment horizontal="center"/>
    </xf>
    <xf numFmtId="0" fontId="10" fillId="3" borderId="0" xfId="0" applyFont="1" applyFill="1" applyAlignment="1">
      <alignment horizontal="right"/>
    </xf>
    <xf numFmtId="0" fontId="10" fillId="3" borderId="0" xfId="7" applyFont="1" applyFill="1" applyBorder="1" applyAlignment="1" applyProtection="1">
      <alignment horizontal="right" vertical="center" wrapText="1"/>
    </xf>
    <xf numFmtId="0" fontId="10" fillId="3" borderId="8" xfId="0" applyFont="1" applyFill="1" applyBorder="1"/>
    <xf numFmtId="0" fontId="10" fillId="3" borderId="23" xfId="7" applyFont="1" applyFill="1" applyBorder="1" applyAlignment="1" applyProtection="1">
      <alignment horizontal="right" vertical="center" wrapText="1"/>
    </xf>
    <xf numFmtId="0" fontId="10" fillId="3" borderId="28" xfId="8" applyFont="1" applyFill="1" applyBorder="1" applyAlignment="1">
      <alignment horizontal="center"/>
    </xf>
    <xf numFmtId="0" fontId="10" fillId="3" borderId="5" xfId="8" applyFont="1" applyFill="1" applyBorder="1" applyAlignment="1">
      <alignment horizontal="center"/>
    </xf>
    <xf numFmtId="0" fontId="10" fillId="3" borderId="26" xfId="7" applyFont="1" applyFill="1" applyBorder="1" applyAlignment="1" applyProtection="1">
      <alignment vertical="center" wrapText="1"/>
    </xf>
    <xf numFmtId="0" fontId="10" fillId="3" borderId="0" xfId="7" applyFont="1" applyFill="1" applyBorder="1" applyAlignment="1" applyProtection="1">
      <alignment vertical="center" wrapText="1"/>
    </xf>
    <xf numFmtId="0" fontId="10" fillId="3" borderId="8" xfId="7" applyFont="1" applyFill="1" applyBorder="1" applyAlignment="1" applyProtection="1">
      <alignment horizontal="justify" vertical="center" wrapText="1"/>
    </xf>
    <xf numFmtId="0" fontId="10" fillId="3" borderId="13" xfId="7" applyFont="1" applyFill="1" applyBorder="1" applyAlignment="1" applyProtection="1">
      <alignment horizontal="justify" vertical="center" wrapText="1"/>
    </xf>
    <xf numFmtId="0" fontId="10" fillId="3" borderId="0" xfId="9" applyFont="1" applyFill="1" applyAlignment="1">
      <alignment vertical="center" wrapText="1"/>
    </xf>
    <xf numFmtId="0" fontId="10" fillId="3" borderId="5" xfId="9" applyFont="1" applyFill="1" applyBorder="1" applyAlignment="1">
      <alignment vertical="center" wrapText="1"/>
    </xf>
    <xf numFmtId="0" fontId="10" fillId="3" borderId="23" xfId="9" applyFont="1" applyFill="1" applyBorder="1" applyAlignment="1">
      <alignment vertical="center"/>
    </xf>
    <xf numFmtId="0" fontId="10" fillId="3" borderId="31" xfId="9" applyFont="1" applyFill="1" applyBorder="1" applyAlignment="1">
      <alignment vertical="center" wrapText="1"/>
    </xf>
    <xf numFmtId="0" fontId="10" fillId="3" borderId="11" xfId="9" applyFont="1" applyFill="1" applyBorder="1" applyAlignment="1">
      <alignment vertical="center" wrapText="1"/>
    </xf>
    <xf numFmtId="0" fontId="10" fillId="3" borderId="24" xfId="9" applyFont="1" applyFill="1" applyBorder="1" applyAlignment="1">
      <alignment vertical="center"/>
    </xf>
    <xf numFmtId="0" fontId="11" fillId="3" borderId="8" xfId="7" applyFont="1" applyFill="1" applyBorder="1" applyAlignment="1" applyProtection="1">
      <alignment horizontal="left" vertical="center" wrapText="1"/>
    </xf>
    <xf numFmtId="0" fontId="10" fillId="3" borderId="5" xfId="0" applyFont="1" applyFill="1" applyBorder="1" applyAlignment="1">
      <alignment horizontal="center"/>
    </xf>
    <xf numFmtId="0" fontId="10" fillId="3" borderId="11" xfId="0" applyFont="1" applyFill="1" applyBorder="1" applyAlignment="1">
      <alignment horizontal="center"/>
    </xf>
    <xf numFmtId="0" fontId="10" fillId="3" borderId="24" xfId="0" applyFont="1" applyFill="1" applyBorder="1" applyAlignment="1">
      <alignment horizontal="center"/>
    </xf>
    <xf numFmtId="0" fontId="13" fillId="3" borderId="15" xfId="9" applyFont="1" applyFill="1" applyBorder="1" applyAlignment="1">
      <alignment horizontal="left" vertical="center" wrapText="1"/>
    </xf>
    <xf numFmtId="0" fontId="10" fillId="3" borderId="9" xfId="9" applyFont="1" applyFill="1" applyBorder="1" applyAlignment="1">
      <alignment horizontal="left" vertical="center"/>
    </xf>
    <xf numFmtId="0" fontId="10" fillId="3" borderId="11" xfId="9" applyFont="1" applyFill="1" applyBorder="1" applyAlignment="1">
      <alignment horizontal="left" vertical="center"/>
    </xf>
    <xf numFmtId="0" fontId="10" fillId="3" borderId="21" xfId="9" applyFont="1" applyFill="1" applyBorder="1" applyAlignment="1">
      <alignment horizontal="left" vertical="center" wrapText="1"/>
    </xf>
    <xf numFmtId="0" fontId="10" fillId="3" borderId="2" xfId="9" applyFont="1" applyFill="1" applyBorder="1" applyAlignment="1">
      <alignment horizontal="left" vertical="center" wrapText="1"/>
    </xf>
    <xf numFmtId="0" fontId="10" fillId="3" borderId="8" xfId="9" applyFont="1" applyFill="1" applyBorder="1" applyAlignment="1">
      <alignment horizontal="left" vertical="center" wrapText="1"/>
    </xf>
    <xf numFmtId="0" fontId="10" fillId="0" borderId="3" xfId="0" applyFont="1" applyBorder="1"/>
    <xf numFmtId="0" fontId="10" fillId="3" borderId="1" xfId="9" applyFont="1" applyFill="1" applyBorder="1" applyAlignment="1">
      <alignment horizontal="left" vertical="center" wrapText="1"/>
    </xf>
    <xf numFmtId="0" fontId="10" fillId="3" borderId="12" xfId="9" applyFont="1" applyFill="1" applyBorder="1" applyAlignment="1">
      <alignment horizontal="left" vertical="center" wrapText="1"/>
    </xf>
    <xf numFmtId="0" fontId="13" fillId="0" borderId="37" xfId="9" applyFont="1" applyBorder="1" applyAlignment="1">
      <alignment horizontal="left" vertical="center" wrapText="1"/>
    </xf>
    <xf numFmtId="49" fontId="16" fillId="4" borderId="38" xfId="9" applyNumberFormat="1" applyFont="1" applyFill="1" applyBorder="1" applyAlignment="1">
      <alignment horizontal="centerContinuous" vertical="center"/>
    </xf>
    <xf numFmtId="49" fontId="16" fillId="4" borderId="39" xfId="9" applyNumberFormat="1" applyFont="1" applyFill="1" applyBorder="1" applyAlignment="1">
      <alignment horizontal="centerContinuous" vertical="center"/>
    </xf>
    <xf numFmtId="49" fontId="16" fillId="4" borderId="40" xfId="9" applyNumberFormat="1" applyFont="1" applyFill="1" applyBorder="1" applyAlignment="1">
      <alignment horizontal="left" vertical="center"/>
    </xf>
    <xf numFmtId="0" fontId="8" fillId="4" borderId="37" xfId="8" applyFont="1" applyFill="1" applyBorder="1"/>
    <xf numFmtId="0" fontId="10" fillId="3" borderId="3" xfId="9" applyFont="1" applyFill="1" applyBorder="1" applyAlignment="1">
      <alignment vertical="center"/>
    </xf>
    <xf numFmtId="1" fontId="10" fillId="3" borderId="1" xfId="9" applyNumberFormat="1" applyFont="1" applyFill="1" applyBorder="1" applyAlignment="1">
      <alignment vertical="center"/>
    </xf>
    <xf numFmtId="0" fontId="10" fillId="3" borderId="3" xfId="9" applyFont="1" applyFill="1" applyBorder="1" applyAlignment="1">
      <alignment vertical="center" wrapText="1"/>
    </xf>
    <xf numFmtId="0" fontId="10" fillId="3" borderId="1" xfId="9" applyFont="1" applyFill="1" applyBorder="1" applyAlignment="1">
      <alignment vertical="center" wrapText="1"/>
    </xf>
    <xf numFmtId="0" fontId="10" fillId="3" borderId="1" xfId="9" applyFont="1" applyFill="1" applyBorder="1" applyAlignment="1">
      <alignment vertical="center"/>
    </xf>
    <xf numFmtId="0" fontId="10" fillId="3" borderId="2" xfId="7" applyFont="1" applyFill="1" applyBorder="1" applyAlignment="1" applyProtection="1">
      <alignment horizontal="center" vertical="center" wrapText="1"/>
    </xf>
    <xf numFmtId="0" fontId="10" fillId="0" borderId="8" xfId="9" applyFont="1" applyBorder="1" applyAlignment="1">
      <alignment horizontal="left" vertical="center" wrapText="1"/>
    </xf>
    <xf numFmtId="0" fontId="10" fillId="0" borderId="1" xfId="9" applyFont="1" applyBorder="1" applyAlignment="1">
      <alignment horizontal="left" vertical="center" wrapText="1"/>
    </xf>
    <xf numFmtId="0" fontId="10" fillId="3" borderId="3" xfId="7" applyFont="1" applyFill="1" applyBorder="1" applyAlignment="1" applyProtection="1">
      <alignment horizontal="center" vertical="center" wrapText="1"/>
    </xf>
    <xf numFmtId="0" fontId="10" fillId="3" borderId="1" xfId="7" applyFont="1" applyFill="1" applyBorder="1" applyAlignment="1" applyProtection="1">
      <alignment horizontal="center" vertical="center" wrapText="1"/>
    </xf>
    <xf numFmtId="0" fontId="10" fillId="3" borderId="23" xfId="7" applyFont="1" applyFill="1" applyBorder="1" applyAlignment="1" applyProtection="1">
      <alignment vertical="center" wrapText="1"/>
    </xf>
    <xf numFmtId="170" fontId="10" fillId="3" borderId="0" xfId="10" applyNumberFormat="1" applyFont="1" applyFill="1" applyBorder="1" applyAlignment="1" applyProtection="1">
      <alignment vertical="center" wrapText="1"/>
    </xf>
    <xf numFmtId="49" fontId="16" fillId="4" borderId="40" xfId="9" applyNumberFormat="1" applyFont="1" applyFill="1" applyBorder="1" applyAlignment="1">
      <alignment horizontal="centerContinuous" vertical="center"/>
    </xf>
    <xf numFmtId="0" fontId="10" fillId="3" borderId="2" xfId="9" applyFont="1" applyFill="1" applyBorder="1" applyAlignment="1">
      <alignment vertical="center"/>
    </xf>
    <xf numFmtId="0" fontId="13" fillId="3" borderId="10" xfId="9" applyFont="1" applyFill="1" applyBorder="1" applyAlignment="1">
      <alignment horizontal="left" vertical="center" wrapText="1"/>
    </xf>
    <xf numFmtId="0" fontId="13" fillId="3" borderId="32" xfId="9" applyFont="1" applyFill="1" applyBorder="1" applyAlignment="1">
      <alignment horizontal="left" vertical="top" wrapText="1"/>
    </xf>
    <xf numFmtId="0" fontId="11" fillId="3" borderId="8" xfId="5" applyFont="1" applyFill="1" applyBorder="1" applyAlignment="1" applyProtection="1">
      <alignment horizontal="left" vertical="center" wrapText="1"/>
    </xf>
    <xf numFmtId="0" fontId="8" fillId="7" borderId="8" xfId="8" applyFont="1" applyFill="1" applyBorder="1" applyAlignment="1">
      <alignment horizontal="center" vertical="center" wrapText="1"/>
    </xf>
    <xf numFmtId="0" fontId="10" fillId="3" borderId="11" xfId="9" applyFont="1" applyFill="1" applyBorder="1" applyAlignment="1">
      <alignment vertical="center"/>
    </xf>
    <xf numFmtId="0" fontId="10" fillId="3" borderId="0" xfId="9" applyFont="1" applyFill="1" applyAlignment="1">
      <alignment vertical="center"/>
    </xf>
    <xf numFmtId="0" fontId="10" fillId="3" borderId="0" xfId="5" applyFont="1" applyFill="1" applyBorder="1" applyAlignment="1" applyProtection="1">
      <alignment horizontal="right" vertical="center" wrapText="1"/>
    </xf>
    <xf numFmtId="0" fontId="10" fillId="3" borderId="13" xfId="5" applyFont="1" applyFill="1" applyBorder="1" applyAlignment="1" applyProtection="1">
      <alignment horizontal="justify" vertical="center" wrapText="1"/>
    </xf>
    <xf numFmtId="0" fontId="10" fillId="3" borderId="8" xfId="5" applyFont="1" applyFill="1" applyBorder="1" applyAlignment="1" applyProtection="1">
      <alignment horizontal="justify" vertical="center" wrapText="1"/>
    </xf>
    <xf numFmtId="0" fontId="10" fillId="3" borderId="26" xfId="5" applyFont="1" applyFill="1" applyBorder="1" applyAlignment="1" applyProtection="1">
      <alignment vertical="center" wrapText="1"/>
    </xf>
    <xf numFmtId="0" fontId="10" fillId="3" borderId="8" xfId="5" applyFont="1" applyFill="1" applyBorder="1" applyAlignment="1" applyProtection="1">
      <alignment vertical="center" wrapText="1"/>
    </xf>
    <xf numFmtId="0" fontId="10" fillId="3" borderId="0" xfId="5" applyFont="1" applyFill="1" applyBorder="1" applyAlignment="1" applyProtection="1">
      <alignment vertical="center" wrapText="1"/>
    </xf>
    <xf numFmtId="0" fontId="10" fillId="3" borderId="5" xfId="5" applyFont="1" applyFill="1" applyBorder="1" applyAlignment="1" applyProtection="1">
      <alignment horizontal="center" vertical="center" wrapText="1"/>
    </xf>
    <xf numFmtId="0" fontId="10" fillId="3" borderId="28" xfId="5" applyFont="1" applyFill="1" applyBorder="1" applyAlignment="1" applyProtection="1">
      <alignment horizontal="center" vertical="center" wrapText="1"/>
    </xf>
    <xf numFmtId="0" fontId="10" fillId="3" borderId="11" xfId="5" applyFont="1" applyFill="1" applyBorder="1" applyAlignment="1" applyProtection="1">
      <alignment vertical="center" wrapText="1"/>
    </xf>
    <xf numFmtId="0" fontId="10" fillId="3" borderId="5" xfId="5" applyFont="1" applyFill="1" applyBorder="1" applyAlignment="1" applyProtection="1">
      <alignment vertical="center" wrapText="1"/>
    </xf>
    <xf numFmtId="0" fontId="10" fillId="3" borderId="11" xfId="5" applyFont="1" applyFill="1" applyBorder="1" applyAlignment="1" applyProtection="1">
      <alignment horizontal="center" vertical="center" wrapText="1"/>
    </xf>
    <xf numFmtId="0" fontId="10" fillId="3" borderId="31" xfId="5" applyFont="1" applyFill="1" applyBorder="1" applyAlignment="1" applyProtection="1">
      <alignment horizontal="center" vertical="center" wrapText="1"/>
    </xf>
    <xf numFmtId="0" fontId="10" fillId="3" borderId="29" xfId="5" applyFont="1" applyFill="1" applyBorder="1" applyAlignment="1" applyProtection="1">
      <alignment horizontal="right" vertical="center" wrapText="1"/>
    </xf>
    <xf numFmtId="0" fontId="15" fillId="3" borderId="8" xfId="5" applyFont="1" applyFill="1" applyBorder="1" applyAlignment="1" applyProtection="1">
      <alignment vertical="center" wrapText="1"/>
    </xf>
    <xf numFmtId="0" fontId="10" fillId="3" borderId="0" xfId="5" applyFont="1" applyFill="1" applyBorder="1" applyAlignment="1" applyProtection="1">
      <alignment horizontal="right" vertical="center"/>
    </xf>
    <xf numFmtId="0" fontId="10" fillId="3" borderId="0" xfId="5" applyFont="1" applyFill="1" applyBorder="1" applyAlignment="1" applyProtection="1">
      <alignment horizontal="center" vertical="center" wrapText="1"/>
    </xf>
    <xf numFmtId="0" fontId="10" fillId="3" borderId="5" xfId="5" applyFont="1" applyFill="1" applyBorder="1" applyAlignment="1" applyProtection="1">
      <alignment horizontal="right" vertical="center"/>
    </xf>
    <xf numFmtId="0" fontId="10" fillId="3" borderId="0" xfId="9" applyFont="1" applyFill="1" applyAlignment="1">
      <alignment horizontal="right" vertical="center" wrapText="1"/>
    </xf>
    <xf numFmtId="1" fontId="10" fillId="3" borderId="8" xfId="9" applyNumberFormat="1" applyFont="1" applyFill="1" applyBorder="1" applyAlignment="1">
      <alignment horizontal="center" vertical="center" wrapText="1"/>
    </xf>
    <xf numFmtId="1" fontId="10" fillId="3" borderId="0" xfId="9" applyNumberFormat="1" applyFont="1" applyFill="1" applyAlignment="1">
      <alignment horizontal="center" vertical="center" wrapText="1"/>
    </xf>
    <xf numFmtId="1" fontId="10" fillId="3" borderId="0" xfId="8" applyNumberFormat="1" applyFont="1" applyFill="1" applyAlignment="1">
      <alignment horizontal="center"/>
    </xf>
    <xf numFmtId="1" fontId="10" fillId="3" borderId="26" xfId="9" applyNumberFormat="1" applyFont="1" applyFill="1" applyBorder="1" applyAlignment="1">
      <alignment vertical="center" wrapText="1"/>
    </xf>
    <xf numFmtId="1" fontId="10" fillId="3" borderId="2" xfId="9" applyNumberFormat="1" applyFont="1" applyFill="1" applyBorder="1" applyAlignment="1">
      <alignment horizontal="center" vertical="center" wrapText="1"/>
    </xf>
    <xf numFmtId="1" fontId="10" fillId="3" borderId="11" xfId="9" applyNumberFormat="1" applyFont="1" applyFill="1" applyBorder="1" applyAlignment="1">
      <alignment horizontal="center" vertical="center" wrapText="1"/>
    </xf>
    <xf numFmtId="1" fontId="10" fillId="3" borderId="26" xfId="9" applyNumberFormat="1" applyFont="1" applyFill="1" applyBorder="1" applyAlignment="1">
      <alignment horizontal="center" vertical="center" wrapText="1"/>
    </xf>
    <xf numFmtId="0" fontId="10" fillId="3" borderId="0" xfId="5" applyFont="1" applyFill="1" applyBorder="1" applyAlignment="1" applyProtection="1">
      <alignment horizontal="left" vertical="center" wrapText="1"/>
    </xf>
    <xf numFmtId="0" fontId="10" fillId="3" borderId="2" xfId="5" applyFont="1" applyFill="1" applyBorder="1" applyAlignment="1" applyProtection="1">
      <alignment horizontal="left" vertical="center" wrapText="1"/>
    </xf>
    <xf numFmtId="0" fontId="10" fillId="3" borderId="21" xfId="5" applyFont="1" applyFill="1" applyBorder="1" applyAlignment="1" applyProtection="1">
      <alignment horizontal="left" vertical="center" wrapText="1"/>
    </xf>
    <xf numFmtId="0" fontId="8" fillId="0" borderId="0" xfId="0" applyFont="1" applyAlignment="1">
      <alignment horizontal="center" vertical="center"/>
    </xf>
    <xf numFmtId="0" fontId="8" fillId="7" borderId="58" xfId="8" applyFont="1" applyFill="1" applyBorder="1" applyAlignment="1">
      <alignment horizontal="center" vertical="center" wrapText="1"/>
    </xf>
    <xf numFmtId="0" fontId="10" fillId="3" borderId="8" xfId="5" applyFont="1" applyFill="1" applyBorder="1" applyAlignment="1" applyProtection="1">
      <alignment horizontal="center" vertical="center" wrapText="1"/>
    </xf>
    <xf numFmtId="0" fontId="10" fillId="3" borderId="8" xfId="9" applyFont="1" applyFill="1" applyBorder="1" applyAlignment="1">
      <alignment horizontal="center" vertical="center" wrapText="1"/>
    </xf>
    <xf numFmtId="0" fontId="10" fillId="3" borderId="12" xfId="5" applyFont="1" applyFill="1" applyBorder="1" applyAlignment="1" applyProtection="1">
      <alignment horizontal="left" vertical="center" wrapText="1"/>
    </xf>
    <xf numFmtId="0" fontId="10" fillId="3" borderId="26" xfId="5" applyFont="1" applyFill="1" applyBorder="1" applyAlignment="1" applyProtection="1">
      <alignment horizontal="center" vertical="center" wrapText="1"/>
    </xf>
    <xf numFmtId="0" fontId="10" fillId="3" borderId="2" xfId="5" applyFont="1" applyFill="1" applyBorder="1" applyAlignment="1" applyProtection="1">
      <alignment horizontal="center" vertical="center" wrapText="1"/>
    </xf>
    <xf numFmtId="0" fontId="10" fillId="3" borderId="1" xfId="9" applyFont="1" applyFill="1" applyBorder="1" applyAlignment="1">
      <alignment horizontal="center" vertical="center" wrapText="1"/>
    </xf>
    <xf numFmtId="0" fontId="8" fillId="8" borderId="67" xfId="15" applyFont="1" applyFill="1" applyBorder="1"/>
    <xf numFmtId="49" fontId="16" fillId="8" borderId="68" xfId="15" applyNumberFormat="1" applyFont="1" applyFill="1" applyBorder="1" applyAlignment="1">
      <alignment horizontal="left" vertical="center"/>
    </xf>
    <xf numFmtId="49" fontId="16" fillId="8" borderId="69" xfId="15" applyNumberFormat="1" applyFont="1" applyFill="1" applyBorder="1" applyAlignment="1">
      <alignment horizontal="center" vertical="center"/>
    </xf>
    <xf numFmtId="49" fontId="16" fillId="8" borderId="70" xfId="15" applyNumberFormat="1" applyFont="1" applyFill="1" applyBorder="1" applyAlignment="1">
      <alignment horizontal="center" vertical="center"/>
    </xf>
    <xf numFmtId="0" fontId="8" fillId="0" borderId="0" xfId="15" applyFont="1"/>
    <xf numFmtId="0" fontId="4" fillId="0" borderId="0" xfId="15"/>
    <xf numFmtId="0" fontId="24" fillId="0" borderId="67" xfId="15" applyFont="1" applyBorder="1" applyAlignment="1">
      <alignment horizontal="left" vertical="center" wrapText="1"/>
    </xf>
    <xf numFmtId="0" fontId="24" fillId="7" borderId="76" xfId="15" applyFont="1" applyFill="1" applyBorder="1" applyAlignment="1">
      <alignment horizontal="left" vertical="center" wrapText="1"/>
    </xf>
    <xf numFmtId="0" fontId="24" fillId="7" borderId="77" xfId="15" applyFont="1" applyFill="1" applyBorder="1" applyAlignment="1">
      <alignment horizontal="left" vertical="center" wrapText="1"/>
    </xf>
    <xf numFmtId="0" fontId="8" fillId="7" borderId="66" xfId="15" applyFont="1" applyFill="1" applyBorder="1" applyAlignment="1">
      <alignment horizontal="left" vertical="center" wrapText="1"/>
    </xf>
    <xf numFmtId="0" fontId="8" fillId="7" borderId="52" xfId="15" applyFont="1" applyFill="1" applyBorder="1" applyAlignment="1">
      <alignment horizontal="left" vertical="center" wrapText="1"/>
    </xf>
    <xf numFmtId="0" fontId="8" fillId="7" borderId="58" xfId="15" applyFont="1" applyFill="1" applyBorder="1" applyAlignment="1">
      <alignment horizontal="left" vertical="center"/>
    </xf>
    <xf numFmtId="0" fontId="8" fillId="7" borderId="53" xfId="15" applyFont="1" applyFill="1" applyBorder="1" applyAlignment="1">
      <alignment vertical="center"/>
    </xf>
    <xf numFmtId="0" fontId="8" fillId="7" borderId="65" xfId="15" applyFont="1" applyFill="1" applyBorder="1" applyAlignment="1">
      <alignment horizontal="left" vertical="center"/>
    </xf>
    <xf numFmtId="0" fontId="24" fillId="7" borderId="59" xfId="15" applyFont="1" applyFill="1" applyBorder="1" applyAlignment="1">
      <alignment horizontal="left" vertical="center" wrapText="1"/>
    </xf>
    <xf numFmtId="0" fontId="8" fillId="7" borderId="71" xfId="15" applyFont="1" applyFill="1" applyBorder="1" applyAlignment="1">
      <alignment horizontal="center"/>
    </xf>
    <xf numFmtId="0" fontId="8" fillId="7" borderId="58" xfId="15" applyFont="1" applyFill="1" applyBorder="1" applyAlignment="1">
      <alignment horizontal="center"/>
    </xf>
    <xf numFmtId="0" fontId="8" fillId="7" borderId="58" xfId="15" applyFont="1" applyFill="1" applyBorder="1"/>
    <xf numFmtId="0" fontId="8" fillId="7" borderId="79" xfId="15" applyFont="1" applyFill="1" applyBorder="1"/>
    <xf numFmtId="0" fontId="8" fillId="7" borderId="0" xfId="15" applyFont="1" applyFill="1" applyAlignment="1">
      <alignment horizontal="center"/>
    </xf>
    <xf numFmtId="0" fontId="8" fillId="7" borderId="0" xfId="15" applyFont="1" applyFill="1"/>
    <xf numFmtId="0" fontId="8" fillId="7" borderId="83" xfId="15" applyFont="1" applyFill="1" applyBorder="1"/>
    <xf numFmtId="0" fontId="8" fillId="7" borderId="82" xfId="15" applyFont="1" applyFill="1" applyBorder="1" applyAlignment="1">
      <alignment horizontal="center"/>
    </xf>
    <xf numFmtId="0" fontId="14" fillId="7" borderId="52" xfId="15" applyFont="1" applyFill="1" applyBorder="1" applyAlignment="1">
      <alignment horizontal="left" vertical="center" wrapText="1"/>
    </xf>
    <xf numFmtId="0" fontId="24" fillId="0" borderId="76" xfId="15" applyFont="1" applyBorder="1" applyAlignment="1">
      <alignment horizontal="left" vertical="center" wrapText="1"/>
    </xf>
    <xf numFmtId="0" fontId="8" fillId="7" borderId="71" xfId="15" applyFont="1" applyFill="1" applyBorder="1" applyAlignment="1">
      <alignment vertical="center"/>
    </xf>
    <xf numFmtId="0" fontId="8" fillId="7" borderId="58" xfId="15" applyFont="1" applyFill="1" applyBorder="1" applyAlignment="1">
      <alignment vertical="center" wrapText="1"/>
    </xf>
    <xf numFmtId="0" fontId="8" fillId="7" borderId="79" xfId="15" applyFont="1" applyFill="1" applyBorder="1" applyAlignment="1">
      <alignment vertical="center" wrapText="1"/>
    </xf>
    <xf numFmtId="0" fontId="8" fillId="7" borderId="75" xfId="15" applyFont="1" applyFill="1" applyBorder="1" applyAlignment="1">
      <alignment vertical="center"/>
    </xf>
    <xf numFmtId="0" fontId="8" fillId="7" borderId="82" xfId="15" applyFont="1" applyFill="1" applyBorder="1" applyAlignment="1">
      <alignment vertical="center" wrapText="1"/>
    </xf>
    <xf numFmtId="0" fontId="8" fillId="7" borderId="0" xfId="15" applyFont="1" applyFill="1" applyAlignment="1">
      <alignment vertical="center" wrapText="1"/>
    </xf>
    <xf numFmtId="0" fontId="8" fillId="7" borderId="83" xfId="15" applyFont="1" applyFill="1" applyBorder="1" applyAlignment="1">
      <alignment vertical="center" wrapText="1"/>
    </xf>
    <xf numFmtId="0" fontId="8" fillId="7" borderId="75" xfId="15" applyFont="1" applyFill="1" applyBorder="1" applyAlignment="1">
      <alignment horizontal="right" vertical="center" wrapText="1"/>
    </xf>
    <xf numFmtId="0" fontId="8" fillId="7" borderId="61" xfId="15" applyFont="1" applyFill="1" applyBorder="1" applyAlignment="1">
      <alignment horizontal="left" vertical="center" wrapText="1"/>
    </xf>
    <xf numFmtId="0" fontId="8" fillId="7" borderId="0" xfId="15" applyFont="1" applyFill="1" applyAlignment="1">
      <alignment horizontal="right" vertical="center" wrapText="1"/>
    </xf>
    <xf numFmtId="0" fontId="8" fillId="7" borderId="52" xfId="15" applyFont="1" applyFill="1" applyBorder="1" applyAlignment="1">
      <alignment horizontal="center" vertical="center" wrapText="1"/>
    </xf>
    <xf numFmtId="0" fontId="8" fillId="7" borderId="52" xfId="15" applyFont="1" applyFill="1" applyBorder="1" applyAlignment="1">
      <alignment vertical="center" wrapText="1"/>
    </xf>
    <xf numFmtId="0" fontId="8" fillId="7" borderId="81" xfId="15" applyFont="1" applyFill="1" applyBorder="1" applyAlignment="1">
      <alignment horizontal="center" vertical="center" wrapText="1"/>
    </xf>
    <xf numFmtId="0" fontId="8" fillId="7" borderId="82" xfId="15" applyFont="1" applyFill="1" applyBorder="1" applyAlignment="1">
      <alignment horizontal="center" vertical="center" wrapText="1"/>
    </xf>
    <xf numFmtId="0" fontId="8" fillId="7" borderId="84" xfId="15" applyFont="1" applyFill="1" applyBorder="1" applyAlignment="1">
      <alignment horizontal="center" vertical="center" wrapText="1"/>
    </xf>
    <xf numFmtId="0" fontId="8" fillId="7" borderId="71" xfId="15" applyFont="1" applyFill="1" applyBorder="1" applyAlignment="1">
      <alignment vertical="center" wrapText="1"/>
    </xf>
    <xf numFmtId="0" fontId="8" fillId="7" borderId="0" xfId="15" applyFont="1" applyFill="1" applyAlignment="1">
      <alignment horizontal="center" vertical="center" wrapText="1"/>
    </xf>
    <xf numFmtId="0" fontId="8" fillId="7" borderId="52" xfId="15" applyFont="1" applyFill="1" applyBorder="1"/>
    <xf numFmtId="0" fontId="8" fillId="7" borderId="0" xfId="15" applyFont="1" applyFill="1" applyAlignment="1">
      <alignment horizontal="right"/>
    </xf>
    <xf numFmtId="0" fontId="8" fillId="7" borderId="81" xfId="15" applyFont="1" applyFill="1" applyBorder="1" applyAlignment="1">
      <alignment vertical="center" wrapText="1"/>
    </xf>
    <xf numFmtId="0" fontId="8" fillId="7" borderId="82" xfId="15" applyFont="1" applyFill="1" applyBorder="1"/>
    <xf numFmtId="0" fontId="8" fillId="7" borderId="84" xfId="15" applyFont="1" applyFill="1" applyBorder="1"/>
    <xf numFmtId="0" fontId="24" fillId="7" borderId="80" xfId="15" applyFont="1" applyFill="1" applyBorder="1" applyAlignment="1">
      <alignment horizontal="left" vertical="center" wrapText="1"/>
    </xf>
    <xf numFmtId="0" fontId="8" fillId="7" borderId="71" xfId="15" applyFont="1" applyFill="1" applyBorder="1" applyAlignment="1">
      <alignment horizontal="center" vertical="center" wrapText="1"/>
    </xf>
    <xf numFmtId="0" fontId="8" fillId="7" borderId="58" xfId="15" applyFont="1" applyFill="1" applyBorder="1" applyAlignment="1">
      <alignment horizontal="center" vertical="center" wrapText="1"/>
    </xf>
    <xf numFmtId="0" fontId="8" fillId="7" borderId="79" xfId="15" applyFont="1" applyFill="1" applyBorder="1" applyAlignment="1">
      <alignment horizontal="center" vertical="center" wrapText="1"/>
    </xf>
    <xf numFmtId="0" fontId="8" fillId="7" borderId="85" xfId="15" applyFont="1" applyFill="1" applyBorder="1" applyAlignment="1">
      <alignment horizontal="right" vertical="center" wrapText="1"/>
    </xf>
    <xf numFmtId="0" fontId="26" fillId="7" borderId="52" xfId="15" applyFont="1" applyFill="1" applyBorder="1" applyAlignment="1">
      <alignment vertical="center" wrapText="1"/>
    </xf>
    <xf numFmtId="0" fontId="8" fillId="7" borderId="0" xfId="15" applyFont="1" applyFill="1" applyAlignment="1">
      <alignment horizontal="right" vertical="center"/>
    </xf>
    <xf numFmtId="0" fontId="8" fillId="7" borderId="66" xfId="15" applyFont="1" applyFill="1" applyBorder="1" applyAlignment="1">
      <alignment horizontal="center" vertical="center" wrapText="1"/>
    </xf>
    <xf numFmtId="0" fontId="8" fillId="7" borderId="53" xfId="15" applyFont="1" applyFill="1" applyBorder="1" applyAlignment="1">
      <alignment horizontal="center" vertical="center" wrapText="1"/>
    </xf>
    <xf numFmtId="0" fontId="8" fillId="7" borderId="63" xfId="15" applyFont="1" applyFill="1" applyBorder="1" applyAlignment="1">
      <alignment horizontal="center" vertical="center" wrapText="1"/>
    </xf>
    <xf numFmtId="0" fontId="8" fillId="7" borderId="83" xfId="15" applyFont="1" applyFill="1" applyBorder="1" applyAlignment="1">
      <alignment horizontal="center" vertical="center" wrapText="1"/>
    </xf>
    <xf numFmtId="49" fontId="14" fillId="7" borderId="71" xfId="15" applyNumberFormat="1" applyFont="1" applyFill="1" applyBorder="1" applyAlignment="1">
      <alignment horizontal="center" vertical="center"/>
    </xf>
    <xf numFmtId="49" fontId="14" fillId="7" borderId="58" xfId="15" applyNumberFormat="1" applyFont="1" applyFill="1" applyBorder="1" applyAlignment="1">
      <alignment horizontal="center" vertical="center"/>
    </xf>
    <xf numFmtId="0" fontId="8" fillId="7" borderId="75" xfId="15" applyFont="1" applyFill="1" applyBorder="1" applyAlignment="1">
      <alignment horizontal="center" vertical="center" wrapText="1"/>
    </xf>
    <xf numFmtId="49" fontId="14" fillId="7" borderId="0" xfId="15" applyNumberFormat="1" applyFont="1" applyFill="1" applyAlignment="1">
      <alignment horizontal="center" vertical="center"/>
    </xf>
    <xf numFmtId="49" fontId="8" fillId="7" borderId="52" xfId="15" applyNumberFormat="1" applyFont="1" applyFill="1" applyBorder="1" applyAlignment="1">
      <alignment horizontal="center" vertical="center"/>
    </xf>
    <xf numFmtId="170" fontId="8" fillId="7" borderId="82" xfId="15" applyNumberFormat="1" applyFont="1" applyFill="1" applyBorder="1" applyAlignment="1">
      <alignment vertical="center" wrapText="1"/>
    </xf>
    <xf numFmtId="49" fontId="14" fillId="7" borderId="82" xfId="15" applyNumberFormat="1" applyFont="1" applyFill="1" applyBorder="1" applyAlignment="1">
      <alignment horizontal="center" vertical="center"/>
    </xf>
    <xf numFmtId="0" fontId="8" fillId="7" borderId="82" xfId="15" applyFont="1" applyFill="1" applyBorder="1" applyAlignment="1">
      <alignment horizontal="right" vertical="center"/>
    </xf>
    <xf numFmtId="0" fontId="8" fillId="7" borderId="71" xfId="15" applyFont="1" applyFill="1" applyBorder="1" applyAlignment="1">
      <alignment horizontal="left" vertical="center" wrapText="1"/>
    </xf>
    <xf numFmtId="0" fontId="8" fillId="7" borderId="58" xfId="15" applyFont="1" applyFill="1" applyBorder="1" applyAlignment="1">
      <alignment horizontal="left" vertical="center" wrapText="1"/>
    </xf>
    <xf numFmtId="0" fontId="8" fillId="7" borderId="79" xfId="15" applyFont="1" applyFill="1" applyBorder="1" applyAlignment="1">
      <alignment horizontal="left" vertical="center" wrapText="1"/>
    </xf>
    <xf numFmtId="0" fontId="8" fillId="7" borderId="83" xfId="15" applyFont="1" applyFill="1" applyBorder="1" applyAlignment="1">
      <alignment horizontal="left" vertical="center" wrapText="1"/>
    </xf>
    <xf numFmtId="0" fontId="8" fillId="7" borderId="56" xfId="15" applyFont="1" applyFill="1" applyBorder="1" applyAlignment="1">
      <alignment horizontal="center" vertical="center" wrapText="1"/>
    </xf>
    <xf numFmtId="9" fontId="8" fillId="7" borderId="66" xfId="15" applyNumberFormat="1" applyFont="1" applyFill="1" applyBorder="1" applyAlignment="1">
      <alignment horizontal="center" vertical="center" wrapText="1"/>
    </xf>
    <xf numFmtId="9" fontId="8" fillId="7" borderId="53" xfId="15" applyNumberFormat="1" applyFont="1" applyFill="1" applyBorder="1" applyAlignment="1">
      <alignment horizontal="center" vertical="center" wrapText="1"/>
    </xf>
    <xf numFmtId="9" fontId="8" fillId="7" borderId="58" xfId="15" applyNumberFormat="1" applyFont="1" applyFill="1" applyBorder="1" applyAlignment="1">
      <alignment horizontal="center" vertical="center" wrapText="1"/>
    </xf>
    <xf numFmtId="9" fontId="8" fillId="7" borderId="0" xfId="15" applyNumberFormat="1" applyFont="1" applyFill="1" applyAlignment="1">
      <alignment horizontal="center" vertical="center" wrapText="1"/>
    </xf>
    <xf numFmtId="0" fontId="8" fillId="7" borderId="81" xfId="15" applyFont="1" applyFill="1" applyBorder="1" applyAlignment="1">
      <alignment horizontal="right" vertical="center" wrapText="1"/>
    </xf>
    <xf numFmtId="9" fontId="8" fillId="7" borderId="82" xfId="15" applyNumberFormat="1" applyFont="1" applyFill="1" applyBorder="1" applyAlignment="1">
      <alignment horizontal="center" vertical="center" wrapText="1"/>
    </xf>
    <xf numFmtId="0" fontId="8" fillId="7" borderId="75" xfId="15" applyFont="1" applyFill="1" applyBorder="1"/>
    <xf numFmtId="0" fontId="8" fillId="7" borderId="0" xfId="15" applyFont="1" applyFill="1" applyAlignment="1">
      <alignment horizontal="center" vertical="top" wrapText="1"/>
    </xf>
    <xf numFmtId="0" fontId="8" fillId="7" borderId="82" xfId="15" applyFont="1" applyFill="1" applyBorder="1" applyAlignment="1">
      <alignment horizontal="center" vertical="top" wrapText="1"/>
    </xf>
    <xf numFmtId="0" fontId="8" fillId="7" borderId="0" xfId="15" applyFont="1" applyFill="1" applyAlignment="1">
      <alignment horizontal="left" vertical="center" wrapText="1"/>
    </xf>
    <xf numFmtId="0" fontId="8" fillId="7" borderId="52" xfId="15" applyFont="1" applyFill="1" applyBorder="1" applyAlignment="1">
      <alignment horizontal="center"/>
    </xf>
    <xf numFmtId="0" fontId="8" fillId="7" borderId="81" xfId="15" applyFont="1" applyFill="1" applyBorder="1"/>
    <xf numFmtId="0" fontId="8" fillId="7" borderId="55" xfId="15" applyFont="1" applyFill="1" applyBorder="1" applyAlignment="1">
      <alignment horizontal="left" vertical="center" wrapText="1"/>
    </xf>
    <xf numFmtId="0" fontId="8" fillId="7" borderId="53" xfId="15" applyFont="1" applyFill="1" applyBorder="1" applyAlignment="1">
      <alignment horizontal="left" vertical="center" wrapText="1"/>
    </xf>
    <xf numFmtId="0" fontId="8" fillId="7" borderId="56" xfId="15" applyFont="1" applyFill="1" applyBorder="1" applyAlignment="1">
      <alignment horizontal="left" vertical="center" wrapText="1"/>
    </xf>
    <xf numFmtId="0" fontId="8" fillId="0" borderId="76" xfId="15" applyFont="1" applyBorder="1" applyAlignment="1">
      <alignment horizontal="left" vertical="center" wrapText="1"/>
    </xf>
    <xf numFmtId="0" fontId="8" fillId="0" borderId="76" xfId="15" applyFont="1" applyBorder="1" applyAlignment="1">
      <alignment vertical="center" wrapText="1"/>
    </xf>
    <xf numFmtId="0" fontId="8" fillId="0" borderId="76" xfId="15" applyFont="1" applyBorder="1" applyAlignment="1">
      <alignment horizontal="left" vertical="center"/>
    </xf>
    <xf numFmtId="0" fontId="9" fillId="0" borderId="76" xfId="15" applyFont="1" applyBorder="1" applyAlignment="1">
      <alignment horizontal="left" vertical="center"/>
    </xf>
    <xf numFmtId="0" fontId="14" fillId="8" borderId="88" xfId="15" applyFont="1" applyFill="1" applyBorder="1" applyAlignment="1">
      <alignment horizontal="center" vertical="center" wrapText="1"/>
    </xf>
    <xf numFmtId="0" fontId="9" fillId="0" borderId="89" xfId="15" applyFont="1" applyBorder="1" applyAlignment="1">
      <alignment horizontal="left"/>
    </xf>
    <xf numFmtId="0" fontId="9" fillId="0" borderId="0" xfId="15" applyFont="1" applyAlignment="1">
      <alignment horizontal="left"/>
    </xf>
    <xf numFmtId="0" fontId="8" fillId="7" borderId="84" xfId="15" applyFont="1" applyFill="1" applyBorder="1" applyAlignment="1">
      <alignment horizontal="center"/>
    </xf>
    <xf numFmtId="0" fontId="29" fillId="3" borderId="8" xfId="13" applyFont="1" applyFill="1" applyBorder="1" applyAlignment="1" applyProtection="1">
      <alignment horizontal="left" vertical="center" wrapText="1"/>
    </xf>
    <xf numFmtId="0" fontId="24" fillId="0" borderId="77" xfId="15" applyFont="1" applyBorder="1" applyAlignment="1">
      <alignment horizontal="left" vertical="center" wrapText="1"/>
    </xf>
    <xf numFmtId="0" fontId="8" fillId="7" borderId="53" xfId="15" applyFont="1" applyFill="1" applyBorder="1"/>
    <xf numFmtId="0" fontId="8" fillId="7" borderId="56" xfId="15" applyFont="1" applyFill="1" applyBorder="1"/>
    <xf numFmtId="0" fontId="24" fillId="7" borderId="78" xfId="15" applyFont="1" applyFill="1" applyBorder="1" applyAlignment="1">
      <alignment horizontal="left" vertical="center" wrapText="1"/>
    </xf>
    <xf numFmtId="170" fontId="8" fillId="7" borderId="52" xfId="15" applyNumberFormat="1" applyFont="1" applyFill="1" applyBorder="1" applyAlignment="1">
      <alignment vertical="center" wrapText="1"/>
    </xf>
    <xf numFmtId="170" fontId="8" fillId="7" borderId="0" xfId="15" applyNumberFormat="1" applyFont="1" applyFill="1" applyAlignment="1">
      <alignment vertical="center" wrapText="1"/>
    </xf>
    <xf numFmtId="0" fontId="8" fillId="7" borderId="75" xfId="15" applyFont="1" applyFill="1" applyBorder="1" applyAlignment="1">
      <alignment vertical="center" wrapText="1"/>
    </xf>
    <xf numFmtId="0" fontId="24" fillId="0" borderId="55" xfId="15" applyFont="1" applyBorder="1" applyAlignment="1">
      <alignment horizontal="left" vertical="center" wrapText="1"/>
    </xf>
    <xf numFmtId="0" fontId="8" fillId="0" borderId="52" xfId="15" applyFont="1" applyBorder="1"/>
    <xf numFmtId="0" fontId="8" fillId="0" borderId="55" xfId="15" applyFont="1" applyBorder="1" applyAlignment="1">
      <alignment horizontal="left" vertical="center" wrapText="1"/>
    </xf>
    <xf numFmtId="0" fontId="8" fillId="0" borderId="55" xfId="15" applyFont="1" applyBorder="1" applyAlignment="1">
      <alignment vertical="center" wrapText="1"/>
    </xf>
    <xf numFmtId="0" fontId="8" fillId="0" borderId="55" xfId="15" applyFont="1" applyBorder="1" applyAlignment="1">
      <alignment horizontal="left" vertical="center"/>
    </xf>
    <xf numFmtId="0" fontId="9" fillId="0" borderId="55" xfId="15" applyFont="1" applyBorder="1" applyAlignment="1">
      <alignment horizontal="left" vertical="center"/>
    </xf>
    <xf numFmtId="0" fontId="9" fillId="0" borderId="87" xfId="15" applyFont="1" applyBorder="1" applyAlignment="1">
      <alignment horizontal="left"/>
    </xf>
    <xf numFmtId="0" fontId="8" fillId="12" borderId="55" xfId="15" applyFont="1" applyFill="1" applyBorder="1" applyAlignment="1">
      <alignment horizontal="left" vertical="center" wrapText="1"/>
    </xf>
    <xf numFmtId="0" fontId="11" fillId="3" borderId="8" xfId="13" applyFont="1" applyFill="1" applyBorder="1" applyAlignment="1" applyProtection="1">
      <alignment horizontal="left" vertical="center" wrapText="1"/>
    </xf>
    <xf numFmtId="0" fontId="10" fillId="3" borderId="23" xfId="13" applyFont="1" applyFill="1" applyBorder="1" applyAlignment="1" applyProtection="1">
      <alignment horizontal="right" vertical="center" wrapText="1"/>
    </xf>
    <xf numFmtId="0" fontId="10" fillId="3" borderId="13" xfId="13" applyFont="1" applyFill="1" applyBorder="1" applyAlignment="1" applyProtection="1">
      <alignment horizontal="justify" vertical="center" wrapText="1"/>
    </xf>
    <xf numFmtId="0" fontId="10" fillId="3" borderId="0" xfId="13" applyFont="1" applyFill="1" applyBorder="1" applyAlignment="1" applyProtection="1">
      <alignment horizontal="right" vertical="center" wrapText="1"/>
    </xf>
    <xf numFmtId="0" fontId="11" fillId="3" borderId="8" xfId="13" applyFont="1" applyFill="1" applyBorder="1" applyAlignment="1" applyProtection="1">
      <alignment horizontal="justify" vertical="center" wrapText="1"/>
    </xf>
    <xf numFmtId="0" fontId="10" fillId="3" borderId="26" xfId="13" applyFont="1" applyFill="1" applyBorder="1" applyAlignment="1" applyProtection="1">
      <alignment vertical="center" wrapText="1"/>
    </xf>
    <xf numFmtId="0" fontId="10" fillId="3" borderId="8" xfId="13" applyFont="1" applyFill="1" applyBorder="1" applyAlignment="1" applyProtection="1">
      <alignment horizontal="center" vertical="center" wrapText="1"/>
    </xf>
    <xf numFmtId="0" fontId="10" fillId="3" borderId="8" xfId="13" applyFont="1" applyFill="1" applyBorder="1" applyAlignment="1" applyProtection="1">
      <alignment vertical="center" wrapText="1"/>
    </xf>
    <xf numFmtId="0" fontId="10" fillId="3" borderId="0" xfId="13" applyFont="1" applyFill="1" applyBorder="1" applyAlignment="1" applyProtection="1">
      <alignment vertical="center" wrapText="1"/>
    </xf>
    <xf numFmtId="0" fontId="10" fillId="3" borderId="4" xfId="13" applyFont="1" applyFill="1" applyBorder="1" applyAlignment="1" applyProtection="1">
      <alignment horizontal="center" vertical="center" wrapText="1"/>
    </xf>
    <xf numFmtId="0" fontId="10" fillId="3" borderId="5" xfId="13" applyFont="1" applyFill="1" applyBorder="1" applyAlignment="1" applyProtection="1">
      <alignment horizontal="center" vertical="center" wrapText="1"/>
    </xf>
    <xf numFmtId="0" fontId="10" fillId="3" borderId="28" xfId="13" applyFont="1" applyFill="1" applyBorder="1" applyAlignment="1" applyProtection="1">
      <alignment horizontal="center" vertical="center" wrapText="1"/>
    </xf>
    <xf numFmtId="0" fontId="10" fillId="3" borderId="24" xfId="13" applyFont="1" applyFill="1" applyBorder="1" applyAlignment="1" applyProtection="1">
      <alignment vertical="center" wrapText="1"/>
    </xf>
    <xf numFmtId="0" fontId="10" fillId="3" borderId="11" xfId="13" applyFont="1" applyFill="1" applyBorder="1" applyAlignment="1" applyProtection="1">
      <alignment vertical="center" wrapText="1"/>
    </xf>
    <xf numFmtId="0" fontId="10" fillId="3" borderId="0" xfId="13" applyFont="1" applyFill="1" applyBorder="1" applyAlignment="1" applyProtection="1">
      <alignment horizontal="center" vertical="center" wrapText="1"/>
    </xf>
    <xf numFmtId="0" fontId="11" fillId="3" borderId="8" xfId="13" applyFont="1" applyFill="1" applyBorder="1" applyAlignment="1" applyProtection="1">
      <alignment horizontal="center" vertical="center" wrapText="1"/>
    </xf>
    <xf numFmtId="0" fontId="10" fillId="3" borderId="4" xfId="13" applyFont="1" applyFill="1" applyBorder="1" applyAlignment="1" applyProtection="1">
      <alignment vertical="center" wrapText="1"/>
    </xf>
    <xf numFmtId="0" fontId="10" fillId="3" borderId="5" xfId="13" applyFont="1" applyFill="1" applyBorder="1" applyAlignment="1" applyProtection="1">
      <alignment vertical="center" wrapText="1"/>
    </xf>
    <xf numFmtId="0" fontId="10" fillId="3" borderId="24" xfId="13" applyFont="1" applyFill="1" applyBorder="1" applyAlignment="1" applyProtection="1">
      <alignment horizontal="center" vertical="center" wrapText="1"/>
    </xf>
    <xf numFmtId="0" fontId="10" fillId="3" borderId="11" xfId="13" applyFont="1" applyFill="1" applyBorder="1" applyAlignment="1" applyProtection="1">
      <alignment horizontal="center" vertical="center" wrapText="1"/>
    </xf>
    <xf numFmtId="0" fontId="10" fillId="3" borderId="31" xfId="13" applyFont="1" applyFill="1" applyBorder="1" applyAlignment="1" applyProtection="1">
      <alignment horizontal="center" vertical="center" wrapText="1"/>
    </xf>
    <xf numFmtId="0" fontId="10" fillId="3" borderId="33" xfId="13" applyFont="1" applyFill="1" applyBorder="1" applyAlignment="1" applyProtection="1">
      <alignment horizontal="right" vertical="center" wrapText="1"/>
    </xf>
    <xf numFmtId="0" fontId="10" fillId="3" borderId="0" xfId="13" applyFont="1" applyFill="1" applyBorder="1" applyAlignment="1" applyProtection="1">
      <alignment horizontal="right" vertical="center"/>
    </xf>
    <xf numFmtId="0" fontId="10" fillId="3" borderId="26" xfId="13" applyFont="1" applyFill="1" applyBorder="1" applyAlignment="1" applyProtection="1">
      <alignment horizontal="center" vertical="center" wrapText="1"/>
    </xf>
    <xf numFmtId="0" fontId="10" fillId="3" borderId="23" xfId="13" applyFont="1" applyFill="1" applyBorder="1" applyAlignment="1" applyProtection="1">
      <alignment horizontal="center" vertical="center" wrapText="1"/>
    </xf>
    <xf numFmtId="49" fontId="10" fillId="0" borderId="8" xfId="9" applyNumberFormat="1" applyFont="1" applyBorder="1" applyAlignment="1">
      <alignment horizontal="center" vertical="center"/>
    </xf>
    <xf numFmtId="0" fontId="10" fillId="3" borderId="5" xfId="13" applyFont="1" applyFill="1" applyBorder="1" applyAlignment="1" applyProtection="1">
      <alignment horizontal="right" vertical="center"/>
    </xf>
    <xf numFmtId="41" fontId="10" fillId="3" borderId="24" xfId="14" applyFont="1" applyFill="1" applyBorder="1" applyAlignment="1">
      <alignment horizontal="left" vertical="center" wrapText="1"/>
    </xf>
    <xf numFmtId="41" fontId="10" fillId="3" borderId="11" xfId="14" applyFont="1" applyFill="1" applyBorder="1" applyAlignment="1">
      <alignment horizontal="left" vertical="center" wrapText="1"/>
    </xf>
    <xf numFmtId="41" fontId="10" fillId="3" borderId="31" xfId="14" applyFont="1" applyFill="1" applyBorder="1" applyAlignment="1">
      <alignment horizontal="left" vertical="center" wrapText="1"/>
    </xf>
    <xf numFmtId="41" fontId="10" fillId="3" borderId="23" xfId="14" applyFont="1" applyFill="1" applyBorder="1" applyAlignment="1">
      <alignment horizontal="right" vertical="center" wrapText="1"/>
    </xf>
    <xf numFmtId="41" fontId="10" fillId="3" borderId="0" xfId="14" applyFont="1" applyFill="1" applyAlignment="1">
      <alignment horizontal="center" vertical="center" wrapText="1"/>
    </xf>
    <xf numFmtId="41" fontId="10" fillId="3" borderId="0" xfId="14" applyFont="1" applyFill="1" applyAlignment="1">
      <alignment horizontal="center"/>
    </xf>
    <xf numFmtId="41" fontId="10" fillId="3" borderId="26" xfId="14" applyFont="1" applyFill="1" applyBorder="1" applyAlignment="1">
      <alignment horizontal="left" vertical="center" wrapText="1"/>
    </xf>
    <xf numFmtId="41" fontId="10" fillId="3" borderId="21" xfId="14" applyFont="1" applyFill="1" applyBorder="1" applyAlignment="1">
      <alignment horizontal="center" vertical="center" wrapText="1"/>
    </xf>
    <xf numFmtId="41" fontId="10" fillId="3" borderId="26" xfId="14" applyFont="1" applyFill="1" applyBorder="1" applyAlignment="1">
      <alignment vertical="center" wrapText="1"/>
    </xf>
    <xf numFmtId="41" fontId="10" fillId="3" borderId="2" xfId="14" applyFont="1" applyFill="1" applyBorder="1" applyAlignment="1">
      <alignment horizontal="center" vertical="center" wrapText="1"/>
    </xf>
    <xf numFmtId="41" fontId="10" fillId="0" borderId="2" xfId="14" applyFont="1" applyFill="1" applyBorder="1" applyAlignment="1">
      <alignment horizontal="center" vertical="center" wrapText="1"/>
    </xf>
    <xf numFmtId="41" fontId="10" fillId="0" borderId="11" xfId="14" applyFont="1" applyFill="1" applyBorder="1" applyAlignment="1">
      <alignment horizontal="center" vertical="center" wrapText="1"/>
    </xf>
    <xf numFmtId="41" fontId="10" fillId="3" borderId="11" xfId="14" applyFont="1" applyFill="1" applyBorder="1" applyAlignment="1">
      <alignment horizontal="center" vertical="center" wrapText="1"/>
    </xf>
    <xf numFmtId="41" fontId="10" fillId="3" borderId="31" xfId="14" applyFont="1" applyFill="1" applyBorder="1" applyAlignment="1">
      <alignment horizontal="center" vertical="center" wrapText="1"/>
    </xf>
    <xf numFmtId="41" fontId="10" fillId="3" borderId="26" xfId="14" applyFont="1" applyFill="1" applyBorder="1" applyAlignment="1">
      <alignment horizontal="center" vertical="center" wrapText="1"/>
    </xf>
    <xf numFmtId="41" fontId="10" fillId="3" borderId="4" xfId="14" applyFont="1" applyFill="1" applyBorder="1" applyAlignment="1">
      <alignment horizontal="right" vertical="center" wrapText="1"/>
    </xf>
    <xf numFmtId="41" fontId="10" fillId="3" borderId="5" xfId="14" applyFont="1" applyFill="1" applyBorder="1" applyAlignment="1">
      <alignment horizontal="center" vertical="center" wrapText="1"/>
    </xf>
    <xf numFmtId="41" fontId="10" fillId="3" borderId="28" xfId="14" applyFont="1" applyFill="1" applyBorder="1" applyAlignment="1">
      <alignment horizontal="center" vertical="center" wrapText="1"/>
    </xf>
    <xf numFmtId="0" fontId="10" fillId="3" borderId="0" xfId="13" applyFont="1" applyFill="1" applyBorder="1" applyAlignment="1" applyProtection="1">
      <alignment horizontal="left" vertical="center" wrapText="1"/>
    </xf>
    <xf numFmtId="0" fontId="11" fillId="3" borderId="8" xfId="0" applyFont="1" applyFill="1" applyBorder="1" applyAlignment="1">
      <alignment horizontal="center"/>
    </xf>
    <xf numFmtId="0" fontId="10" fillId="3" borderId="23" xfId="5" applyFont="1" applyFill="1" applyBorder="1" applyAlignment="1" applyProtection="1">
      <alignment horizontal="right" vertical="center" wrapText="1"/>
    </xf>
    <xf numFmtId="0" fontId="10" fillId="3" borderId="4" xfId="5" applyFont="1" applyFill="1" applyBorder="1" applyAlignment="1" applyProtection="1">
      <alignment horizontal="center" vertical="center" wrapText="1"/>
    </xf>
    <xf numFmtId="0" fontId="10" fillId="3" borderId="24" xfId="5" applyFont="1" applyFill="1" applyBorder="1" applyAlignment="1" applyProtection="1">
      <alignment vertical="center" wrapText="1"/>
    </xf>
    <xf numFmtId="0" fontId="10" fillId="3" borderId="4" xfId="5" applyFont="1" applyFill="1" applyBorder="1" applyAlignment="1" applyProtection="1">
      <alignment vertical="center" wrapText="1"/>
    </xf>
    <xf numFmtId="0" fontId="10" fillId="3" borderId="24" xfId="5" applyFont="1" applyFill="1" applyBorder="1" applyAlignment="1" applyProtection="1">
      <alignment horizontal="center" vertical="center" wrapText="1"/>
    </xf>
    <xf numFmtId="0" fontId="10" fillId="3" borderId="33" xfId="5" applyFont="1" applyFill="1" applyBorder="1" applyAlignment="1" applyProtection="1">
      <alignment horizontal="right" vertical="center" wrapText="1"/>
    </xf>
    <xf numFmtId="0" fontId="10" fillId="3" borderId="23" xfId="5" applyFont="1" applyFill="1" applyBorder="1" applyAlignment="1" applyProtection="1">
      <alignment horizontal="center" vertical="center" wrapText="1"/>
    </xf>
    <xf numFmtId="49" fontId="11" fillId="0" borderId="8" xfId="9" applyNumberFormat="1" applyFont="1" applyBorder="1" applyAlignment="1">
      <alignment horizontal="center" vertical="center"/>
    </xf>
    <xf numFmtId="0" fontId="10" fillId="0" borderId="8" xfId="9" applyFont="1" applyBorder="1" applyAlignment="1">
      <alignment horizontal="center" vertical="center" wrapText="1"/>
    </xf>
    <xf numFmtId="0" fontId="10" fillId="3" borderId="1" xfId="5" applyFont="1" applyFill="1" applyBorder="1" applyAlignment="1" applyProtection="1">
      <alignment horizontal="center" vertical="center" wrapText="1"/>
    </xf>
    <xf numFmtId="0" fontId="10" fillId="3" borderId="3" xfId="5" applyFont="1" applyFill="1" applyBorder="1" applyAlignment="1" applyProtection="1">
      <alignment horizontal="center" vertical="center" wrapText="1"/>
    </xf>
    <xf numFmtId="49" fontId="10" fillId="3" borderId="8" xfId="9" applyNumberFormat="1" applyFont="1" applyFill="1" applyBorder="1" applyAlignment="1">
      <alignment horizontal="center" vertical="center"/>
    </xf>
    <xf numFmtId="14" fontId="10" fillId="3" borderId="12" xfId="5" applyNumberFormat="1" applyFont="1" applyFill="1" applyBorder="1" applyAlignment="1" applyProtection="1">
      <alignment horizontal="left" vertical="center" wrapText="1"/>
    </xf>
    <xf numFmtId="0" fontId="10" fillId="3" borderId="8" xfId="5" applyFont="1" applyFill="1" applyBorder="1" applyAlignment="1" applyProtection="1">
      <alignment horizontal="left" vertical="center" wrapText="1"/>
    </xf>
    <xf numFmtId="0" fontId="8" fillId="0" borderId="0" xfId="0" applyFont="1" applyAlignment="1">
      <alignment wrapText="1"/>
    </xf>
    <xf numFmtId="0" fontId="10" fillId="3" borderId="8" xfId="9" applyFont="1" applyFill="1" applyBorder="1" applyAlignment="1">
      <alignment horizontal="center" vertical="center"/>
    </xf>
    <xf numFmtId="17" fontId="10" fillId="3" borderId="8" xfId="5" applyNumberFormat="1" applyFont="1" applyFill="1" applyBorder="1" applyAlignment="1" applyProtection="1">
      <alignment vertical="center" wrapText="1"/>
    </xf>
    <xf numFmtId="0" fontId="10" fillId="3" borderId="8" xfId="10" applyNumberFormat="1" applyFont="1" applyFill="1" applyBorder="1" applyAlignment="1" applyProtection="1">
      <alignment vertical="center" wrapText="1"/>
    </xf>
    <xf numFmtId="0" fontId="10" fillId="3" borderId="23" xfId="5" applyFont="1" applyFill="1" applyBorder="1" applyAlignment="1" applyProtection="1">
      <alignment vertical="center" wrapText="1"/>
    </xf>
    <xf numFmtId="0" fontId="10" fillId="0" borderId="12" xfId="9" applyFont="1" applyBorder="1" applyAlignment="1">
      <alignment horizontal="left" vertical="center" wrapText="1"/>
    </xf>
    <xf numFmtId="0" fontId="10" fillId="0" borderId="2" xfId="9" applyFont="1" applyBorder="1" applyAlignment="1">
      <alignment horizontal="left" vertical="center" wrapText="1"/>
    </xf>
    <xf numFmtId="0" fontId="10" fillId="0" borderId="21" xfId="9" applyFont="1" applyBorder="1" applyAlignment="1">
      <alignment horizontal="left" vertical="center" wrapText="1"/>
    </xf>
    <xf numFmtId="1" fontId="10" fillId="3" borderId="1" xfId="9" applyNumberFormat="1" applyFont="1" applyFill="1" applyBorder="1" applyAlignment="1">
      <alignment horizontal="center" vertical="center" wrapText="1"/>
    </xf>
    <xf numFmtId="1" fontId="10" fillId="3" borderId="3" xfId="9" applyNumberFormat="1" applyFont="1" applyFill="1" applyBorder="1" applyAlignment="1">
      <alignment horizontal="center" vertical="center" wrapText="1"/>
    </xf>
    <xf numFmtId="0" fontId="10" fillId="3" borderId="21" xfId="13" applyFont="1" applyFill="1" applyBorder="1" applyAlignment="1" applyProtection="1">
      <alignment horizontal="left" vertical="center" wrapText="1"/>
    </xf>
    <xf numFmtId="0" fontId="11" fillId="3" borderId="0" xfId="1" applyFont="1" applyFill="1" applyAlignment="1">
      <alignment horizontal="center" vertical="center"/>
    </xf>
    <xf numFmtId="0" fontId="10" fillId="0" borderId="11" xfId="9" applyFont="1" applyBorder="1" applyAlignment="1">
      <alignment horizontal="left" vertical="center"/>
    </xf>
    <xf numFmtId="0" fontId="10" fillId="0" borderId="9" xfId="9" applyFont="1" applyBorder="1" applyAlignment="1">
      <alignment horizontal="left" vertical="center"/>
    </xf>
    <xf numFmtId="0" fontId="13" fillId="0" borderId="15" xfId="9" applyFont="1" applyBorder="1" applyAlignment="1">
      <alignment horizontal="left" vertical="center" wrapText="1"/>
    </xf>
    <xf numFmtId="0" fontId="10" fillId="0" borderId="24" xfId="0" applyFont="1" applyBorder="1" applyAlignment="1">
      <alignment horizontal="center"/>
    </xf>
    <xf numFmtId="0" fontId="10" fillId="0" borderId="11" xfId="0" applyFont="1" applyBorder="1" applyAlignment="1">
      <alignment horizontal="center"/>
    </xf>
    <xf numFmtId="0" fontId="10" fillId="0" borderId="11" xfId="0" applyFont="1" applyBorder="1"/>
    <xf numFmtId="0" fontId="10" fillId="0" borderId="31" xfId="0" applyFont="1" applyBorder="1"/>
    <xf numFmtId="0" fontId="10" fillId="0" borderId="0" xfId="0" applyFont="1" applyAlignment="1">
      <alignment horizontal="center"/>
    </xf>
    <xf numFmtId="0" fontId="10" fillId="0" borderId="0" xfId="0" applyFont="1"/>
    <xf numFmtId="0" fontId="10" fillId="0" borderId="26" xfId="0" applyFont="1" applyBorder="1"/>
    <xf numFmtId="0" fontId="10" fillId="0" borderId="5" xfId="0" applyFont="1" applyBorder="1" applyAlignment="1">
      <alignment horizontal="center"/>
    </xf>
    <xf numFmtId="0" fontId="10" fillId="0" borderId="5" xfId="0" applyFont="1" applyBorder="1"/>
    <xf numFmtId="0" fontId="10" fillId="0" borderId="28" xfId="0" applyFont="1" applyBorder="1"/>
    <xf numFmtId="0" fontId="11" fillId="0" borderId="8" xfId="5" applyFont="1" applyFill="1" applyBorder="1" applyAlignment="1" applyProtection="1">
      <alignment horizontal="left" vertical="center" wrapText="1"/>
    </xf>
    <xf numFmtId="0" fontId="10" fillId="0" borderId="24" xfId="9" applyFont="1" applyBorder="1" applyAlignment="1">
      <alignment vertical="center"/>
    </xf>
    <xf numFmtId="0" fontId="10" fillId="0" borderId="11" xfId="9" applyFont="1" applyBorder="1" applyAlignment="1">
      <alignment vertical="center" wrapText="1"/>
    </xf>
    <xf numFmtId="0" fontId="10" fillId="0" borderId="31" xfId="9" applyFont="1" applyBorder="1" applyAlignment="1">
      <alignment vertical="center" wrapText="1"/>
    </xf>
    <xf numFmtId="0" fontId="10" fillId="0" borderId="23" xfId="9" applyFont="1" applyBorder="1" applyAlignment="1">
      <alignment vertical="center"/>
    </xf>
    <xf numFmtId="0" fontId="10" fillId="0" borderId="5" xfId="9" applyFont="1" applyBorder="1" applyAlignment="1">
      <alignment vertical="center" wrapText="1"/>
    </xf>
    <xf numFmtId="0" fontId="10" fillId="0" borderId="0" xfId="9" applyFont="1" applyAlignment="1">
      <alignment vertical="center" wrapText="1"/>
    </xf>
    <xf numFmtId="0" fontId="10" fillId="0" borderId="26" xfId="9" applyFont="1" applyBorder="1" applyAlignment="1">
      <alignment vertical="center" wrapText="1"/>
    </xf>
    <xf numFmtId="0" fontId="10" fillId="0" borderId="23" xfId="5" applyFont="1" applyFill="1" applyBorder="1" applyAlignment="1" applyProtection="1">
      <alignment horizontal="right" vertical="center" wrapText="1"/>
    </xf>
    <xf numFmtId="0" fontId="10" fillId="0" borderId="13" xfId="5" applyFont="1" applyFill="1" applyBorder="1" applyAlignment="1" applyProtection="1">
      <alignment horizontal="justify" vertical="center" wrapText="1"/>
    </xf>
    <xf numFmtId="0" fontId="10" fillId="0" borderId="0" xfId="5" applyFont="1" applyFill="1" applyBorder="1" applyAlignment="1" applyProtection="1">
      <alignment horizontal="right" vertical="center" wrapText="1"/>
    </xf>
    <xf numFmtId="0" fontId="10" fillId="0" borderId="8" xfId="5" applyFont="1" applyFill="1" applyBorder="1" applyAlignment="1" applyProtection="1">
      <alignment horizontal="justify" vertical="center" wrapText="1"/>
    </xf>
    <xf numFmtId="0" fontId="10" fillId="0" borderId="26" xfId="5" applyFont="1" applyFill="1" applyBorder="1" applyAlignment="1" applyProtection="1">
      <alignment vertical="center" wrapText="1"/>
    </xf>
    <xf numFmtId="0" fontId="10" fillId="0" borderId="8" xfId="5" applyFont="1" applyFill="1" applyBorder="1" applyAlignment="1" applyProtection="1">
      <alignment horizontal="center" vertical="center" wrapText="1"/>
    </xf>
    <xf numFmtId="0" fontId="10" fillId="0" borderId="8" xfId="5" applyFont="1" applyFill="1" applyBorder="1" applyAlignment="1" applyProtection="1">
      <alignment vertical="center" wrapText="1"/>
    </xf>
    <xf numFmtId="0" fontId="10" fillId="0" borderId="0" xfId="5" applyFont="1" applyFill="1" applyBorder="1" applyAlignment="1" applyProtection="1">
      <alignment vertical="center" wrapText="1"/>
    </xf>
    <xf numFmtId="0" fontId="10" fillId="0" borderId="5" xfId="8" applyFont="1" applyBorder="1" applyAlignment="1">
      <alignment horizontal="center"/>
    </xf>
    <xf numFmtId="0" fontId="10" fillId="0" borderId="28" xfId="8" applyFont="1" applyBorder="1" applyAlignment="1">
      <alignment horizontal="center"/>
    </xf>
    <xf numFmtId="0" fontId="10" fillId="0" borderId="4" xfId="5" applyFont="1" applyFill="1" applyBorder="1" applyAlignment="1" applyProtection="1">
      <alignment horizontal="center" vertical="center" wrapText="1"/>
    </xf>
    <xf numFmtId="0" fontId="10" fillId="0" borderId="5" xfId="5" applyFont="1" applyFill="1" applyBorder="1" applyAlignment="1" applyProtection="1">
      <alignment horizontal="center" vertical="center" wrapText="1"/>
    </xf>
    <xf numFmtId="0" fontId="10" fillId="0" borderId="28" xfId="5" applyFont="1" applyFill="1" applyBorder="1" applyAlignment="1" applyProtection="1">
      <alignment horizontal="center" vertical="center" wrapText="1"/>
    </xf>
    <xf numFmtId="0" fontId="10" fillId="0" borderId="24" xfId="5" applyFont="1" applyFill="1" applyBorder="1" applyAlignment="1" applyProtection="1">
      <alignment vertical="center" wrapText="1"/>
    </xf>
    <xf numFmtId="0" fontId="10" fillId="0" borderId="11"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10" fillId="0" borderId="8" xfId="0" applyFont="1" applyBorder="1"/>
    <xf numFmtId="0" fontId="10" fillId="0" borderId="0" xfId="0" applyFont="1" applyAlignment="1">
      <alignment horizontal="right"/>
    </xf>
    <xf numFmtId="0" fontId="10" fillId="0" borderId="4" xfId="5" applyFont="1" applyFill="1" applyBorder="1" applyAlignment="1" applyProtection="1">
      <alignment vertical="center" wrapText="1"/>
    </xf>
    <xf numFmtId="0" fontId="10" fillId="0" borderId="5" xfId="5" applyFont="1" applyFill="1" applyBorder="1" applyAlignment="1" applyProtection="1">
      <alignment vertical="center" wrapText="1"/>
    </xf>
    <xf numFmtId="0" fontId="10" fillId="0" borderId="24" xfId="5" applyFont="1" applyFill="1" applyBorder="1" applyAlignment="1" applyProtection="1">
      <alignment horizontal="center" vertical="center" wrapText="1"/>
    </xf>
    <xf numFmtId="0" fontId="10" fillId="0" borderId="11" xfId="5" applyFont="1" applyFill="1" applyBorder="1" applyAlignment="1" applyProtection="1">
      <alignment horizontal="center" vertical="center" wrapText="1"/>
    </xf>
    <xf numFmtId="0" fontId="10" fillId="0" borderId="31" xfId="5" applyFont="1" applyFill="1" applyBorder="1" applyAlignment="1" applyProtection="1">
      <alignment horizontal="center" vertical="center" wrapText="1"/>
    </xf>
    <xf numFmtId="0" fontId="10" fillId="0" borderId="33" xfId="5" applyFont="1" applyFill="1" applyBorder="1" applyAlignment="1" applyProtection="1">
      <alignment horizontal="right" vertical="center" wrapText="1"/>
    </xf>
    <xf numFmtId="0" fontId="15" fillId="0" borderId="8" xfId="5" applyFont="1" applyFill="1" applyBorder="1" applyAlignment="1" applyProtection="1">
      <alignment horizontal="center" vertical="center" wrapText="1"/>
    </xf>
    <xf numFmtId="0" fontId="10" fillId="0" borderId="0" xfId="5" applyFont="1" applyFill="1" applyBorder="1" applyAlignment="1" applyProtection="1">
      <alignment horizontal="right" vertical="center"/>
    </xf>
    <xf numFmtId="0" fontId="10" fillId="0" borderId="26" xfId="5" applyFont="1" applyFill="1" applyBorder="1" applyAlignment="1" applyProtection="1">
      <alignment horizontal="center" vertical="center" wrapText="1"/>
    </xf>
    <xf numFmtId="49" fontId="11" fillId="0" borderId="24" xfId="9" applyNumberFormat="1" applyFont="1" applyBorder="1" applyAlignment="1">
      <alignment horizontal="center" vertical="center"/>
    </xf>
    <xf numFmtId="49" fontId="11" fillId="0" borderId="11" xfId="9" applyNumberFormat="1" applyFont="1" applyBorder="1" applyAlignment="1">
      <alignment horizontal="center" vertical="center"/>
    </xf>
    <xf numFmtId="0" fontId="10" fillId="0" borderId="23" xfId="5" applyFont="1" applyFill="1" applyBorder="1" applyAlignment="1" applyProtection="1">
      <alignment horizontal="center" vertical="center" wrapText="1"/>
    </xf>
    <xf numFmtId="170" fontId="10" fillId="0" borderId="8" xfId="10" applyNumberFormat="1" applyFont="1" applyFill="1" applyBorder="1" applyAlignment="1" applyProtection="1">
      <alignment vertical="center" wrapText="1"/>
    </xf>
    <xf numFmtId="49" fontId="11" fillId="0" borderId="0" xfId="9" applyNumberFormat="1" applyFont="1" applyAlignment="1">
      <alignment horizontal="center" vertical="center"/>
    </xf>
    <xf numFmtId="170" fontId="10" fillId="0" borderId="0" xfId="10" applyNumberFormat="1" applyFont="1" applyFill="1" applyBorder="1" applyAlignment="1" applyProtection="1">
      <alignment vertical="center" wrapText="1"/>
    </xf>
    <xf numFmtId="0" fontId="10" fillId="0" borderId="24" xfId="9" applyFont="1" applyBorder="1" applyAlignment="1">
      <alignment horizontal="left" vertical="center" wrapText="1"/>
    </xf>
    <xf numFmtId="0" fontId="10" fillId="0" borderId="11" xfId="9" applyFont="1" applyBorder="1" applyAlignment="1">
      <alignment horizontal="left" vertical="center" wrapText="1"/>
    </xf>
    <xf numFmtId="0" fontId="10" fillId="0" borderId="31" xfId="9" applyFont="1" applyBorder="1" applyAlignment="1">
      <alignment horizontal="left" vertical="center" wrapText="1"/>
    </xf>
    <xf numFmtId="0" fontId="10" fillId="0" borderId="23" xfId="9" applyFont="1" applyBorder="1" applyAlignment="1">
      <alignment horizontal="right" vertical="center" wrapText="1"/>
    </xf>
    <xf numFmtId="0" fontId="10" fillId="0" borderId="0" xfId="9" applyFont="1" applyAlignment="1">
      <alignment horizontal="center" vertical="center" wrapText="1"/>
    </xf>
    <xf numFmtId="0" fontId="10" fillId="0" borderId="0" xfId="8" applyFont="1" applyAlignment="1">
      <alignment horizontal="center"/>
    </xf>
    <xf numFmtId="0" fontId="10" fillId="0" borderId="26" xfId="9" applyFont="1" applyBorder="1" applyAlignment="1">
      <alignment horizontal="left" vertical="center" wrapText="1"/>
    </xf>
    <xf numFmtId="49" fontId="10" fillId="0" borderId="1" xfId="9" applyNumberFormat="1" applyFont="1" applyBorder="1" applyAlignment="1">
      <alignment horizontal="center" vertical="center" wrapText="1"/>
    </xf>
    <xf numFmtId="49" fontId="10" fillId="0" borderId="3" xfId="9" applyNumberFormat="1" applyFont="1" applyBorder="1" applyAlignment="1">
      <alignment horizontal="center" vertical="center" wrapText="1"/>
    </xf>
    <xf numFmtId="49" fontId="10" fillId="0" borderId="21" xfId="9" applyNumberFormat="1" applyFont="1" applyBorder="1" applyAlignment="1">
      <alignment horizontal="center" vertical="center" wrapText="1"/>
    </xf>
    <xf numFmtId="49" fontId="10" fillId="0" borderId="0" xfId="9" applyNumberFormat="1" applyFont="1" applyAlignment="1">
      <alignment horizontal="center" vertical="center" wrapText="1"/>
    </xf>
    <xf numFmtId="49" fontId="10" fillId="0" borderId="0" xfId="8" applyNumberFormat="1" applyFont="1" applyAlignment="1">
      <alignment horizontal="center"/>
    </xf>
    <xf numFmtId="49" fontId="10" fillId="0" borderId="26" xfId="9" applyNumberFormat="1" applyFont="1" applyBorder="1" applyAlignment="1">
      <alignment vertical="center" wrapText="1"/>
    </xf>
    <xf numFmtId="49" fontId="10" fillId="0" borderId="2" xfId="9" applyNumberFormat="1" applyFont="1" applyBorder="1" applyAlignment="1">
      <alignment horizontal="center" vertical="center" wrapText="1"/>
    </xf>
    <xf numFmtId="49" fontId="10" fillId="0" borderId="11" xfId="9" applyNumberFormat="1" applyFont="1" applyBorder="1" applyAlignment="1">
      <alignment horizontal="center" vertical="center" wrapText="1"/>
    </xf>
    <xf numFmtId="49" fontId="10" fillId="0" borderId="31" xfId="9" applyNumberFormat="1" applyFont="1" applyBorder="1" applyAlignment="1">
      <alignment horizontal="center" vertical="center" wrapText="1"/>
    </xf>
    <xf numFmtId="49" fontId="10" fillId="0" borderId="26" xfId="9" applyNumberFormat="1" applyFont="1" applyBorder="1" applyAlignment="1">
      <alignment horizontal="center" vertical="center" wrapText="1"/>
    </xf>
    <xf numFmtId="0" fontId="10" fillId="0" borderId="4" xfId="9" applyFont="1" applyBorder="1" applyAlignment="1">
      <alignment horizontal="right" vertical="center" wrapText="1"/>
    </xf>
    <xf numFmtId="9" fontId="10" fillId="0" borderId="5"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5" applyFont="1" applyFill="1" applyBorder="1" applyAlignment="1" applyProtection="1">
      <alignment vertical="center" wrapText="1"/>
    </xf>
    <xf numFmtId="0" fontId="10" fillId="0" borderId="23" xfId="0" applyFont="1" applyBorder="1"/>
    <xf numFmtId="0" fontId="10" fillId="0" borderId="0" xfId="9" applyFont="1" applyAlignment="1">
      <alignment horizontal="center" vertical="top" wrapText="1"/>
    </xf>
    <xf numFmtId="0" fontId="10" fillId="0" borderId="5" xfId="9" applyFont="1" applyBorder="1" applyAlignment="1">
      <alignment horizontal="center" vertical="top" wrapText="1"/>
    </xf>
    <xf numFmtId="0" fontId="10" fillId="0" borderId="0" xfId="5" applyFont="1" applyFill="1" applyBorder="1" applyAlignment="1" applyProtection="1">
      <alignment horizontal="left" vertical="center" wrapText="1"/>
    </xf>
    <xf numFmtId="0" fontId="10" fillId="0" borderId="8" xfId="0" applyFont="1" applyBorder="1" applyAlignment="1">
      <alignment horizontal="center"/>
    </xf>
    <xf numFmtId="0" fontId="10" fillId="0" borderId="4" xfId="0" applyFont="1" applyBorder="1"/>
    <xf numFmtId="0" fontId="15" fillId="0" borderId="8" xfId="5" applyFont="1" applyFill="1" applyBorder="1" applyAlignment="1" applyProtection="1">
      <alignment vertical="center" wrapText="1"/>
    </xf>
    <xf numFmtId="0" fontId="10" fillId="3" borderId="23" xfId="0" applyFont="1" applyFill="1" applyBorder="1" applyAlignment="1">
      <alignment vertical="center"/>
    </xf>
    <xf numFmtId="0" fontId="8" fillId="0" borderId="0" xfId="0" applyFont="1" applyAlignment="1">
      <alignment vertical="center"/>
    </xf>
    <xf numFmtId="0" fontId="10" fillId="0" borderId="8" xfId="0" applyFont="1" applyBorder="1" applyAlignment="1">
      <alignment horizontal="center" vertical="center"/>
    </xf>
    <xf numFmtId="0" fontId="10" fillId="0" borderId="0" xfId="0" applyFont="1" applyAlignment="1">
      <alignment vertical="center"/>
    </xf>
    <xf numFmtId="49" fontId="10" fillId="3" borderId="26" xfId="9" applyNumberFormat="1" applyFont="1" applyFill="1" applyBorder="1" applyAlignment="1">
      <alignment vertical="center" wrapText="1"/>
    </xf>
    <xf numFmtId="49" fontId="10" fillId="3" borderId="21" xfId="9" applyNumberFormat="1" applyFont="1" applyFill="1" applyBorder="1" applyAlignment="1">
      <alignment horizontal="center" vertical="center" wrapText="1"/>
    </xf>
    <xf numFmtId="49" fontId="10" fillId="3" borderId="31" xfId="9" applyNumberFormat="1" applyFont="1" applyFill="1" applyBorder="1" applyAlignment="1">
      <alignment horizontal="center" vertical="center" wrapText="1"/>
    </xf>
    <xf numFmtId="49" fontId="10" fillId="3" borderId="3" xfId="9" applyNumberFormat="1" applyFont="1" applyFill="1" applyBorder="1" applyAlignment="1">
      <alignment horizontal="center" vertical="center" wrapText="1"/>
    </xf>
    <xf numFmtId="49" fontId="10" fillId="3" borderId="0" xfId="9" applyNumberFormat="1" applyFont="1" applyFill="1" applyAlignment="1">
      <alignment horizontal="center" vertical="center" wrapText="1"/>
    </xf>
    <xf numFmtId="49" fontId="10" fillId="3" borderId="26" xfId="9" applyNumberFormat="1" applyFont="1" applyFill="1" applyBorder="1" applyAlignment="1">
      <alignment horizontal="center" vertical="center" wrapText="1"/>
    </xf>
    <xf numFmtId="0" fontId="22" fillId="0" borderId="0" xfId="0" applyFont="1"/>
    <xf numFmtId="0" fontId="10" fillId="3" borderId="2" xfId="0" applyFont="1" applyFill="1" applyBorder="1"/>
    <xf numFmtId="0" fontId="10" fillId="3" borderId="21" xfId="0" applyFont="1" applyFill="1" applyBorder="1"/>
    <xf numFmtId="0" fontId="8" fillId="3" borderId="12" xfId="9" applyFont="1" applyFill="1" applyBorder="1" applyAlignment="1">
      <alignment horizontal="left" vertical="center" wrapText="1"/>
    </xf>
    <xf numFmtId="0" fontId="8" fillId="3" borderId="8" xfId="9" applyFont="1" applyFill="1" applyBorder="1" applyAlignment="1">
      <alignment horizontal="left" vertical="center" wrapText="1"/>
    </xf>
    <xf numFmtId="0" fontId="8" fillId="3" borderId="2"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8" fillId="3" borderId="11" xfId="9" applyFont="1" applyFill="1" applyBorder="1" applyAlignment="1">
      <alignment horizontal="left" vertical="center"/>
    </xf>
    <xf numFmtId="0" fontId="8" fillId="3" borderId="9" xfId="9" applyFont="1" applyFill="1" applyBorder="1" applyAlignment="1">
      <alignment horizontal="left" vertical="center"/>
    </xf>
    <xf numFmtId="0" fontId="24" fillId="3" borderId="15" xfId="9" applyFont="1" applyFill="1" applyBorder="1" applyAlignment="1">
      <alignment horizontal="left" vertical="center" wrapText="1"/>
    </xf>
    <xf numFmtId="0" fontId="8" fillId="3" borderId="24" xfId="0" applyFont="1" applyFill="1" applyBorder="1" applyAlignment="1">
      <alignment horizontal="center"/>
    </xf>
    <xf numFmtId="0" fontId="8" fillId="3" borderId="11" xfId="0" applyFont="1" applyFill="1" applyBorder="1" applyAlignment="1">
      <alignment horizontal="center"/>
    </xf>
    <xf numFmtId="0" fontId="8" fillId="3" borderId="11" xfId="0" applyFont="1" applyFill="1" applyBorder="1"/>
    <xf numFmtId="0" fontId="8" fillId="3" borderId="31" xfId="0" applyFont="1" applyFill="1" applyBorder="1"/>
    <xf numFmtId="0" fontId="8" fillId="3" borderId="0" xfId="0" applyFont="1" applyFill="1" applyAlignment="1">
      <alignment horizontal="center"/>
    </xf>
    <xf numFmtId="0" fontId="8" fillId="3" borderId="0" xfId="0" applyFont="1" applyFill="1"/>
    <xf numFmtId="0" fontId="8" fillId="3" borderId="26" xfId="0" applyFont="1" applyFill="1" applyBorder="1"/>
    <xf numFmtId="0" fontId="8" fillId="3" borderId="5" xfId="0" applyFont="1" applyFill="1" applyBorder="1" applyAlignment="1">
      <alignment horizontal="center"/>
    </xf>
    <xf numFmtId="0" fontId="8" fillId="3" borderId="5" xfId="0" applyFont="1" applyFill="1" applyBorder="1"/>
    <xf numFmtId="0" fontId="8" fillId="3" borderId="28" xfId="0" applyFont="1" applyFill="1" applyBorder="1"/>
    <xf numFmtId="0" fontId="14" fillId="3" borderId="8" xfId="5" applyFont="1" applyFill="1" applyBorder="1" applyAlignment="1" applyProtection="1">
      <alignment horizontal="left" vertical="center" wrapText="1"/>
    </xf>
    <xf numFmtId="0" fontId="8" fillId="3" borderId="24" xfId="9" applyFont="1" applyFill="1" applyBorder="1" applyAlignment="1">
      <alignment vertical="center"/>
    </xf>
    <xf numFmtId="0" fontId="8" fillId="3" borderId="11" xfId="9" applyFont="1" applyFill="1" applyBorder="1" applyAlignment="1">
      <alignment vertical="center" wrapText="1"/>
    </xf>
    <xf numFmtId="0" fontId="8" fillId="3" borderId="31" xfId="9" applyFont="1" applyFill="1" applyBorder="1" applyAlignment="1">
      <alignment vertical="center" wrapText="1"/>
    </xf>
    <xf numFmtId="0" fontId="8" fillId="3" borderId="23" xfId="9" applyFont="1" applyFill="1" applyBorder="1" applyAlignment="1">
      <alignment vertical="center"/>
    </xf>
    <xf numFmtId="0" fontId="8" fillId="3" borderId="5" xfId="9" applyFont="1" applyFill="1" applyBorder="1" applyAlignment="1">
      <alignment vertical="center" wrapText="1"/>
    </xf>
    <xf numFmtId="0" fontId="8" fillId="3" borderId="0" xfId="9" applyFont="1" applyFill="1" applyAlignment="1">
      <alignment vertical="center" wrapText="1"/>
    </xf>
    <xf numFmtId="0" fontId="8" fillId="3" borderId="26" xfId="9" applyFont="1" applyFill="1" applyBorder="1" applyAlignment="1">
      <alignment vertical="center" wrapText="1"/>
    </xf>
    <xf numFmtId="0" fontId="8" fillId="3" borderId="23" xfId="5" applyFont="1" applyFill="1" applyBorder="1" applyAlignment="1" applyProtection="1">
      <alignment horizontal="right" vertical="center" wrapText="1"/>
    </xf>
    <xf numFmtId="0" fontId="8" fillId="3" borderId="13" xfId="5" applyFont="1" applyFill="1" applyBorder="1" applyAlignment="1" applyProtection="1">
      <alignment horizontal="justify" vertical="center" wrapText="1"/>
    </xf>
    <xf numFmtId="0" fontId="8" fillId="3" borderId="0" xfId="5" applyFont="1" applyFill="1" applyBorder="1" applyAlignment="1" applyProtection="1">
      <alignment horizontal="right" vertical="center" wrapText="1"/>
    </xf>
    <xf numFmtId="0" fontId="8" fillId="3" borderId="8" xfId="5" applyFont="1" applyFill="1" applyBorder="1" applyAlignment="1" applyProtection="1">
      <alignment horizontal="justify" vertical="center" wrapText="1"/>
    </xf>
    <xf numFmtId="0" fontId="8" fillId="3" borderId="26" xfId="5" applyFont="1" applyFill="1" applyBorder="1" applyAlignment="1" applyProtection="1">
      <alignment vertical="center" wrapText="1"/>
    </xf>
    <xf numFmtId="0" fontId="8" fillId="3" borderId="8" xfId="5" applyFont="1" applyFill="1" applyBorder="1" applyAlignment="1" applyProtection="1">
      <alignment horizontal="center" vertical="center" wrapText="1"/>
    </xf>
    <xf numFmtId="0" fontId="8" fillId="3" borderId="8" xfId="5" applyFont="1" applyFill="1" applyBorder="1" applyAlignment="1" applyProtection="1">
      <alignment vertical="center" wrapText="1"/>
    </xf>
    <xf numFmtId="0" fontId="8" fillId="3" borderId="0" xfId="5" applyFont="1" applyFill="1" applyBorder="1" applyAlignment="1" applyProtection="1">
      <alignment vertical="center" wrapText="1"/>
    </xf>
    <xf numFmtId="0" fontId="8" fillId="3" borderId="5" xfId="8" applyFont="1" applyFill="1" applyBorder="1" applyAlignment="1">
      <alignment horizontal="center"/>
    </xf>
    <xf numFmtId="0" fontId="8" fillId="3" borderId="28" xfId="8" applyFont="1" applyFill="1" applyBorder="1" applyAlignment="1">
      <alignment horizontal="center"/>
    </xf>
    <xf numFmtId="0" fontId="8" fillId="3" borderId="4" xfId="5" applyFont="1" applyFill="1" applyBorder="1" applyAlignment="1" applyProtection="1">
      <alignment horizontal="center" vertical="center" wrapText="1"/>
    </xf>
    <xf numFmtId="0" fontId="8" fillId="3" borderId="5" xfId="5" applyFont="1" applyFill="1" applyBorder="1" applyAlignment="1" applyProtection="1">
      <alignment horizontal="center" vertical="center" wrapText="1"/>
    </xf>
    <xf numFmtId="0" fontId="8" fillId="3" borderId="28" xfId="5" applyFont="1" applyFill="1" applyBorder="1" applyAlignment="1" applyProtection="1">
      <alignment horizontal="center" vertical="center" wrapText="1"/>
    </xf>
    <xf numFmtId="0" fontId="8" fillId="3" borderId="24" xfId="5" applyFont="1" applyFill="1" applyBorder="1" applyAlignment="1" applyProtection="1">
      <alignment vertical="center" wrapText="1"/>
    </xf>
    <xf numFmtId="0" fontId="8" fillId="3" borderId="11" xfId="5" applyFont="1" applyFill="1" applyBorder="1" applyAlignment="1" applyProtection="1">
      <alignment vertical="center" wrapText="1"/>
    </xf>
    <xf numFmtId="0" fontId="8" fillId="3" borderId="0" xfId="5" applyFont="1" applyFill="1" applyBorder="1" applyAlignment="1" applyProtection="1">
      <alignment horizontal="center" vertical="center" wrapText="1"/>
    </xf>
    <xf numFmtId="0" fontId="8" fillId="3" borderId="8" xfId="0" applyFont="1" applyFill="1" applyBorder="1"/>
    <xf numFmtId="0" fontId="8" fillId="3" borderId="0" xfId="0" applyFont="1" applyFill="1" applyAlignment="1">
      <alignment horizontal="right"/>
    </xf>
    <xf numFmtId="0" fontId="8" fillId="3" borderId="4" xfId="5" applyFont="1" applyFill="1" applyBorder="1" applyAlignment="1" applyProtection="1">
      <alignment vertical="center" wrapText="1"/>
    </xf>
    <xf numFmtId="0" fontId="8" fillId="3" borderId="5" xfId="5" applyFont="1" applyFill="1" applyBorder="1" applyAlignment="1" applyProtection="1">
      <alignment vertical="center" wrapText="1"/>
    </xf>
    <xf numFmtId="0" fontId="8" fillId="3" borderId="24" xfId="5" applyFont="1" applyFill="1" applyBorder="1" applyAlignment="1" applyProtection="1">
      <alignment horizontal="center" vertical="center" wrapText="1"/>
    </xf>
    <xf numFmtId="0" fontId="8" fillId="3" borderId="11" xfId="5" applyFont="1" applyFill="1" applyBorder="1" applyAlignment="1" applyProtection="1">
      <alignment horizontal="center" vertical="center" wrapText="1"/>
    </xf>
    <xf numFmtId="0" fontId="8" fillId="3" borderId="31" xfId="5" applyFont="1" applyFill="1" applyBorder="1" applyAlignment="1" applyProtection="1">
      <alignment horizontal="center" vertical="center" wrapText="1"/>
    </xf>
    <xf numFmtId="0" fontId="8" fillId="3" borderId="33" xfId="5" applyFont="1" applyFill="1" applyBorder="1" applyAlignment="1" applyProtection="1">
      <alignment horizontal="right" vertical="center" wrapText="1"/>
    </xf>
    <xf numFmtId="0" fontId="26" fillId="3" borderId="8" xfId="5" applyFont="1" applyFill="1" applyBorder="1" applyAlignment="1" applyProtection="1">
      <alignment vertical="center" wrapText="1"/>
    </xf>
    <xf numFmtId="0" fontId="8" fillId="3" borderId="0" xfId="5" applyFont="1" applyFill="1" applyBorder="1" applyAlignment="1" applyProtection="1">
      <alignment horizontal="right" vertical="center"/>
    </xf>
    <xf numFmtId="14" fontId="8" fillId="3" borderId="8" xfId="5" applyNumberFormat="1" applyFont="1" applyFill="1" applyBorder="1" applyAlignment="1" applyProtection="1">
      <alignment vertical="center" wrapText="1"/>
    </xf>
    <xf numFmtId="0" fontId="8" fillId="3" borderId="1" xfId="5" applyFont="1" applyFill="1" applyBorder="1" applyAlignment="1" applyProtection="1">
      <alignment horizontal="center" vertical="center" wrapText="1"/>
    </xf>
    <xf numFmtId="0" fontId="8" fillId="3" borderId="2" xfId="5" applyFont="1" applyFill="1" applyBorder="1" applyAlignment="1" applyProtection="1">
      <alignment horizontal="center" vertical="center" wrapText="1"/>
    </xf>
    <xf numFmtId="0" fontId="8" fillId="3" borderId="3" xfId="5" applyFont="1" applyFill="1" applyBorder="1" applyAlignment="1" applyProtection="1">
      <alignment horizontal="center" vertical="center" wrapText="1"/>
    </xf>
    <xf numFmtId="0" fontId="8" fillId="3" borderId="26" xfId="5" applyFont="1" applyFill="1" applyBorder="1" applyAlignment="1" applyProtection="1">
      <alignment horizontal="center" vertical="center" wrapText="1"/>
    </xf>
    <xf numFmtId="49" fontId="14" fillId="3" borderId="24" xfId="9" applyNumberFormat="1" applyFont="1" applyFill="1" applyBorder="1" applyAlignment="1">
      <alignment horizontal="center" vertical="center"/>
    </xf>
    <xf numFmtId="49" fontId="14" fillId="3" borderId="11" xfId="9" applyNumberFormat="1" applyFont="1" applyFill="1" applyBorder="1" applyAlignment="1">
      <alignment horizontal="center" vertical="center"/>
    </xf>
    <xf numFmtId="0" fontId="8" fillId="3" borderId="23" xfId="5" applyFont="1" applyFill="1" applyBorder="1" applyAlignment="1" applyProtection="1">
      <alignment horizontal="center" vertical="center" wrapText="1"/>
    </xf>
    <xf numFmtId="170" fontId="8" fillId="3" borderId="8" xfId="10" applyNumberFormat="1" applyFont="1" applyFill="1" applyBorder="1" applyAlignment="1" applyProtection="1">
      <alignment vertical="center" wrapText="1"/>
    </xf>
    <xf numFmtId="49" fontId="14" fillId="3" borderId="0" xfId="9" applyNumberFormat="1" applyFont="1" applyFill="1" applyAlignment="1">
      <alignment horizontal="center" vertical="center"/>
    </xf>
    <xf numFmtId="49" fontId="14" fillId="3" borderId="8" xfId="9" applyNumberFormat="1" applyFont="1" applyFill="1" applyBorder="1" applyAlignment="1">
      <alignment horizontal="center" vertical="center"/>
    </xf>
    <xf numFmtId="170" fontId="8" fillId="3" borderId="5" xfId="10" applyNumberFormat="1" applyFont="1" applyFill="1" applyBorder="1" applyAlignment="1" applyProtection="1">
      <alignment vertical="center" wrapText="1"/>
    </xf>
    <xf numFmtId="49" fontId="14" fillId="3" borderId="5" xfId="9" applyNumberFormat="1" applyFont="1" applyFill="1" applyBorder="1" applyAlignment="1">
      <alignment horizontal="center" vertical="center"/>
    </xf>
    <xf numFmtId="0" fontId="8" fillId="3" borderId="5" xfId="5" applyFont="1" applyFill="1" applyBorder="1" applyAlignment="1" applyProtection="1">
      <alignment horizontal="right" vertical="center"/>
    </xf>
    <xf numFmtId="0" fontId="8" fillId="3" borderId="24" xfId="9" applyFont="1" applyFill="1" applyBorder="1" applyAlignment="1">
      <alignment horizontal="left" vertical="center" wrapText="1"/>
    </xf>
    <xf numFmtId="0" fontId="8" fillId="3" borderId="11" xfId="9" applyFont="1" applyFill="1" applyBorder="1" applyAlignment="1">
      <alignment horizontal="left" vertical="center" wrapText="1"/>
    </xf>
    <xf numFmtId="0" fontId="8" fillId="3" borderId="31" xfId="9" applyFont="1" applyFill="1" applyBorder="1" applyAlignment="1">
      <alignment horizontal="left" vertical="center" wrapText="1"/>
    </xf>
    <xf numFmtId="0" fontId="8" fillId="3" borderId="23" xfId="9" applyFont="1" applyFill="1" applyBorder="1" applyAlignment="1">
      <alignment horizontal="right" vertical="center" wrapText="1"/>
    </xf>
    <xf numFmtId="0" fontId="8" fillId="3" borderId="0" xfId="9" applyFont="1" applyFill="1" applyAlignment="1">
      <alignment horizontal="center" vertical="center" wrapText="1"/>
    </xf>
    <xf numFmtId="0" fontId="8" fillId="3" borderId="0" xfId="8" applyFont="1" applyFill="1" applyAlignment="1">
      <alignment horizontal="center"/>
    </xf>
    <xf numFmtId="0" fontId="8" fillId="3" borderId="26" xfId="9" applyFont="1" applyFill="1" applyBorder="1" applyAlignment="1">
      <alignment horizontal="left" vertical="center" wrapText="1"/>
    </xf>
    <xf numFmtId="9" fontId="8" fillId="3" borderId="1" xfId="9" applyNumberFormat="1" applyFont="1" applyFill="1" applyBorder="1" applyAlignment="1">
      <alignment horizontal="center" vertical="center" wrapText="1"/>
    </xf>
    <xf numFmtId="0" fontId="8" fillId="3" borderId="3" xfId="9" applyFont="1" applyFill="1" applyBorder="1" applyAlignment="1">
      <alignment horizontal="center" vertical="center" wrapText="1"/>
    </xf>
    <xf numFmtId="0" fontId="8" fillId="3" borderId="21" xfId="9" applyFont="1" applyFill="1" applyBorder="1" applyAlignment="1">
      <alignment horizontal="center" vertical="center" wrapText="1"/>
    </xf>
    <xf numFmtId="9" fontId="8" fillId="3" borderId="2" xfId="9" applyNumberFormat="1" applyFont="1" applyFill="1" applyBorder="1" applyAlignment="1">
      <alignment horizontal="center" vertical="center" wrapText="1"/>
    </xf>
    <xf numFmtId="0" fontId="8" fillId="3" borderId="2" xfId="9" applyFont="1" applyFill="1" applyBorder="1" applyAlignment="1">
      <alignment horizontal="center" vertical="center" wrapText="1"/>
    </xf>
    <xf numFmtId="9" fontId="8" fillId="3" borderId="11" xfId="9" applyNumberFormat="1" applyFont="1" applyFill="1" applyBorder="1" applyAlignment="1">
      <alignment horizontal="center" vertical="center" wrapText="1"/>
    </xf>
    <xf numFmtId="0" fontId="8" fillId="3" borderId="11" xfId="9" applyFont="1" applyFill="1" applyBorder="1" applyAlignment="1">
      <alignment horizontal="center" vertical="center" wrapText="1"/>
    </xf>
    <xf numFmtId="0" fontId="8" fillId="3" borderId="31" xfId="9" applyFont="1" applyFill="1" applyBorder="1" applyAlignment="1">
      <alignment horizontal="center" vertical="center" wrapText="1"/>
    </xf>
    <xf numFmtId="9" fontId="8" fillId="3" borderId="0" xfId="9" applyNumberFormat="1" applyFont="1" applyFill="1" applyAlignment="1">
      <alignment horizontal="center" vertical="center" wrapText="1"/>
    </xf>
    <xf numFmtId="0" fontId="8" fillId="3" borderId="26" xfId="9" applyFont="1" applyFill="1" applyBorder="1" applyAlignment="1">
      <alignment horizontal="center" vertical="center" wrapText="1"/>
    </xf>
    <xf numFmtId="0" fontId="8" fillId="3" borderId="4" xfId="9" applyFont="1" applyFill="1" applyBorder="1" applyAlignment="1">
      <alignment horizontal="right" vertical="center" wrapText="1"/>
    </xf>
    <xf numFmtId="9" fontId="8" fillId="3" borderId="5" xfId="9" applyNumberFormat="1" applyFont="1" applyFill="1" applyBorder="1" applyAlignment="1">
      <alignment horizontal="center" vertical="center" wrapText="1"/>
    </xf>
    <xf numFmtId="0" fontId="8" fillId="3" borderId="5" xfId="9" applyFont="1" applyFill="1" applyBorder="1" applyAlignment="1">
      <alignment horizontal="center" vertical="center" wrapText="1"/>
    </xf>
    <xf numFmtId="0" fontId="8" fillId="3" borderId="28" xfId="9" applyFont="1" applyFill="1" applyBorder="1" applyAlignment="1">
      <alignment horizontal="center" vertical="center" wrapText="1"/>
    </xf>
    <xf numFmtId="0" fontId="8" fillId="3" borderId="23" xfId="0" applyFont="1" applyFill="1" applyBorder="1"/>
    <xf numFmtId="0" fontId="8" fillId="3" borderId="0" xfId="9" applyFont="1" applyFill="1" applyAlignment="1">
      <alignment horizontal="center" vertical="top" wrapText="1"/>
    </xf>
    <xf numFmtId="0" fontId="8" fillId="3" borderId="5" xfId="9" applyFont="1" applyFill="1" applyBorder="1" applyAlignment="1">
      <alignment horizontal="center" vertical="top" wrapText="1"/>
    </xf>
    <xf numFmtId="0" fontId="8" fillId="3" borderId="0" xfId="5" applyFont="1" applyFill="1" applyBorder="1" applyAlignment="1" applyProtection="1">
      <alignment horizontal="left" vertical="center" wrapText="1"/>
    </xf>
    <xf numFmtId="0" fontId="8" fillId="3" borderId="8" xfId="0" applyFont="1" applyFill="1" applyBorder="1" applyAlignment="1">
      <alignment horizontal="center"/>
    </xf>
    <xf numFmtId="0" fontId="8" fillId="3" borderId="4" xfId="0" applyFont="1" applyFill="1" applyBorder="1"/>
    <xf numFmtId="9" fontId="10" fillId="3" borderId="3" xfId="9" applyNumberFormat="1" applyFont="1" applyFill="1" applyBorder="1" applyAlignment="1">
      <alignment horizontal="center" vertical="center" wrapText="1"/>
    </xf>
    <xf numFmtId="0" fontId="10" fillId="0" borderId="0" xfId="0" applyFont="1" applyAlignment="1">
      <alignment horizontal="center" vertical="center"/>
    </xf>
    <xf numFmtId="0" fontId="8" fillId="0" borderId="0" xfId="0" applyFont="1" applyAlignment="1">
      <alignment horizontal="center"/>
    </xf>
    <xf numFmtId="0" fontId="10" fillId="3" borderId="5" xfId="8" applyFont="1" applyFill="1" applyBorder="1"/>
    <xf numFmtId="9" fontId="15" fillId="3" borderId="8" xfId="5" applyNumberFormat="1" applyFont="1" applyFill="1" applyBorder="1" applyAlignment="1" applyProtection="1">
      <alignment vertical="center" wrapText="1"/>
    </xf>
    <xf numFmtId="1" fontId="10" fillId="3" borderId="8" xfId="5" applyNumberFormat="1" applyFont="1" applyFill="1" applyBorder="1" applyAlignment="1" applyProtection="1">
      <alignment vertical="center" wrapText="1"/>
    </xf>
    <xf numFmtId="0" fontId="17" fillId="0" borderId="0" xfId="0" applyFont="1" applyAlignment="1">
      <alignment vertical="center"/>
    </xf>
    <xf numFmtId="0" fontId="17" fillId="0" borderId="0" xfId="0" applyFont="1"/>
    <xf numFmtId="0" fontId="13" fillId="3" borderId="37" xfId="9" applyFont="1" applyFill="1" applyBorder="1" applyAlignment="1">
      <alignment horizontal="left" vertical="center" wrapText="1"/>
    </xf>
    <xf numFmtId="0" fontId="15" fillId="3" borderId="8" xfId="5" applyFont="1" applyFill="1" applyBorder="1" applyAlignment="1" applyProtection="1">
      <alignment horizontal="center" vertical="center" wrapText="1"/>
    </xf>
    <xf numFmtId="0" fontId="10" fillId="3" borderId="22" xfId="9" applyFont="1" applyFill="1" applyBorder="1" applyAlignment="1">
      <alignment horizontal="left" vertical="center" wrapText="1"/>
    </xf>
    <xf numFmtId="0" fontId="10" fillId="3" borderId="22" xfId="9" applyFont="1" applyFill="1" applyBorder="1" applyAlignment="1">
      <alignment vertical="center" wrapText="1"/>
    </xf>
    <xf numFmtId="0" fontId="10" fillId="3" borderId="22" xfId="9" applyFont="1" applyFill="1" applyBorder="1" applyAlignment="1">
      <alignment horizontal="left" vertical="center"/>
    </xf>
    <xf numFmtId="0" fontId="12" fillId="3" borderId="22" xfId="9" applyFont="1" applyFill="1" applyBorder="1" applyAlignment="1">
      <alignment horizontal="left" vertical="center"/>
    </xf>
    <xf numFmtId="0" fontId="16" fillId="6" borderId="50" xfId="1" applyFont="1" applyFill="1" applyBorder="1" applyAlignment="1">
      <alignment horizontal="center" vertical="center"/>
    </xf>
    <xf numFmtId="0" fontId="16" fillId="6" borderId="49" xfId="1" applyFont="1" applyFill="1" applyBorder="1" applyAlignment="1">
      <alignment horizontal="center" vertical="center"/>
    </xf>
    <xf numFmtId="0" fontId="10" fillId="0" borderId="47" xfId="1" applyFont="1" applyBorder="1" applyAlignment="1">
      <alignment vertical="center" wrapText="1"/>
    </xf>
    <xf numFmtId="0" fontId="11" fillId="0" borderId="41" xfId="1" applyFont="1" applyBorder="1" applyAlignment="1">
      <alignment vertical="center" wrapText="1"/>
    </xf>
    <xf numFmtId="0" fontId="10" fillId="0" borderId="41" xfId="1" applyFont="1" applyBorder="1" applyAlignment="1">
      <alignment vertical="center" wrapText="1"/>
    </xf>
    <xf numFmtId="0" fontId="11" fillId="0" borderId="46" xfId="1" applyFont="1" applyBorder="1" applyAlignment="1">
      <alignment vertical="center" wrapText="1"/>
    </xf>
    <xf numFmtId="0" fontId="16" fillId="6" borderId="42" xfId="1" applyFont="1" applyFill="1" applyBorder="1" applyAlignment="1">
      <alignment horizontal="center" vertical="center" wrapText="1"/>
    </xf>
    <xf numFmtId="0" fontId="19" fillId="0" borderId="0" xfId="0" applyFont="1"/>
    <xf numFmtId="49" fontId="40" fillId="3" borderId="5" xfId="9" applyNumberFormat="1" applyFont="1" applyFill="1" applyBorder="1" applyAlignment="1">
      <alignment horizontal="center" vertical="center"/>
    </xf>
    <xf numFmtId="0" fontId="13" fillId="0" borderId="27" xfId="9" applyFont="1" applyBorder="1" applyAlignment="1">
      <alignment horizontal="left" vertical="center" wrapText="1"/>
    </xf>
    <xf numFmtId="0" fontId="13" fillId="3" borderId="32" xfId="9" applyFont="1" applyFill="1" applyBorder="1" applyAlignment="1">
      <alignment horizontal="left" vertical="center" wrapText="1"/>
    </xf>
    <xf numFmtId="0" fontId="10" fillId="3" borderId="29" xfId="7" applyFont="1" applyFill="1" applyBorder="1" applyAlignment="1" applyProtection="1">
      <alignment horizontal="right" vertical="center" wrapText="1"/>
    </xf>
    <xf numFmtId="182" fontId="10" fillId="3" borderId="8" xfId="10" applyNumberFormat="1" applyFont="1" applyFill="1" applyBorder="1" applyAlignment="1" applyProtection="1">
      <alignment vertical="center" wrapText="1"/>
    </xf>
    <xf numFmtId="0" fontId="10" fillId="3" borderId="5" xfId="9" applyFont="1" applyFill="1" applyBorder="1" applyAlignment="1">
      <alignment horizontal="right" vertical="center" wrapText="1"/>
    </xf>
    <xf numFmtId="0" fontId="14" fillId="4" borderId="23" xfId="8" applyFont="1" applyFill="1" applyBorder="1" applyAlignment="1">
      <alignment horizontal="center" vertical="center" wrapText="1"/>
    </xf>
    <xf numFmtId="0" fontId="10" fillId="3" borderId="2" xfId="9" applyFont="1" applyFill="1" applyBorder="1" applyAlignment="1">
      <alignment horizontal="left" vertical="center"/>
    </xf>
    <xf numFmtId="0" fontId="10" fillId="3" borderId="21" xfId="9" applyFont="1" applyFill="1" applyBorder="1" applyAlignment="1">
      <alignment horizontal="left" vertical="center"/>
    </xf>
    <xf numFmtId="0" fontId="10" fillId="3" borderId="5" xfId="8" applyFont="1" applyFill="1" applyBorder="1" applyAlignment="1">
      <alignment horizontal="left"/>
    </xf>
    <xf numFmtId="0" fontId="18" fillId="3" borderId="5" xfId="5" applyFont="1" applyFill="1" applyBorder="1" applyAlignment="1" applyProtection="1">
      <alignment horizontal="right" vertical="center"/>
    </xf>
    <xf numFmtId="0" fontId="13" fillId="3" borderId="15" xfId="9" applyFont="1" applyFill="1" applyBorder="1" applyAlignment="1">
      <alignment horizontal="left" vertical="center"/>
    </xf>
    <xf numFmtId="9" fontId="32" fillId="15" borderId="8" xfId="5" applyNumberFormat="1" applyFont="1" applyFill="1" applyBorder="1" applyAlignment="1">
      <alignment horizontal="center" vertical="center" wrapText="1"/>
    </xf>
    <xf numFmtId="14" fontId="10" fillId="3" borderId="8" xfId="5" applyNumberFormat="1" applyFont="1" applyFill="1" applyBorder="1" applyAlignment="1" applyProtection="1">
      <alignment horizontal="center" vertical="center" wrapText="1"/>
    </xf>
    <xf numFmtId="0" fontId="10" fillId="3" borderId="8" xfId="10" applyNumberFormat="1" applyFont="1" applyFill="1" applyBorder="1" applyAlignment="1" applyProtection="1">
      <alignment horizontal="center" vertical="center" wrapText="1"/>
    </xf>
    <xf numFmtId="0" fontId="10" fillId="3" borderId="8" xfId="5" applyFont="1" applyFill="1" applyBorder="1" applyAlignment="1">
      <alignment horizontal="center" vertical="center" wrapText="1"/>
    </xf>
    <xf numFmtId="9" fontId="32" fillId="3" borderId="8" xfId="5" applyNumberFormat="1" applyFont="1" applyFill="1" applyBorder="1" applyAlignment="1" applyProtection="1">
      <alignment horizontal="center" vertical="center" wrapText="1"/>
    </xf>
    <xf numFmtId="9" fontId="32" fillId="3" borderId="8" xfId="5" applyNumberFormat="1" applyFont="1" applyFill="1" applyBorder="1" applyAlignment="1">
      <alignment horizontal="center" vertical="center" wrapText="1"/>
    </xf>
    <xf numFmtId="0" fontId="10" fillId="3" borderId="23" xfId="5" applyFont="1" applyFill="1" applyBorder="1" applyAlignment="1">
      <alignment horizontal="right" vertical="center" wrapText="1"/>
    </xf>
    <xf numFmtId="0" fontId="10" fillId="3" borderId="13" xfId="5" applyFont="1" applyFill="1" applyBorder="1" applyAlignment="1">
      <alignment horizontal="justify" vertical="center" wrapText="1"/>
    </xf>
    <xf numFmtId="0" fontId="10" fillId="3" borderId="0" xfId="5" applyFont="1" applyFill="1" applyAlignment="1">
      <alignment horizontal="right" vertical="center" wrapText="1"/>
    </xf>
    <xf numFmtId="0" fontId="10" fillId="3" borderId="26" xfId="5" applyFont="1" applyFill="1" applyBorder="1" applyAlignment="1">
      <alignment vertical="center" wrapText="1"/>
    </xf>
    <xf numFmtId="0" fontId="10" fillId="3" borderId="8" xfId="5" applyFont="1" applyFill="1" applyBorder="1" applyAlignment="1">
      <alignment vertical="center" wrapText="1"/>
    </xf>
    <xf numFmtId="0" fontId="10" fillId="3" borderId="0" xfId="5" applyFont="1" applyFill="1" applyAlignment="1">
      <alignment vertical="center" wrapText="1"/>
    </xf>
    <xf numFmtId="0" fontId="10" fillId="3" borderId="4" xfId="5" applyFont="1" applyFill="1" applyBorder="1" applyAlignment="1">
      <alignment horizontal="center" vertical="center" wrapText="1"/>
    </xf>
    <xf numFmtId="0" fontId="10" fillId="3" borderId="5" xfId="5" applyFont="1" applyFill="1" applyBorder="1" applyAlignment="1">
      <alignment horizontal="center" vertical="center" wrapText="1"/>
    </xf>
    <xf numFmtId="0" fontId="10" fillId="3" borderId="28" xfId="5" applyFont="1" applyFill="1" applyBorder="1" applyAlignment="1">
      <alignment horizontal="center" vertical="center" wrapText="1"/>
    </xf>
    <xf numFmtId="0" fontId="10" fillId="3" borderId="24" xfId="5" applyFont="1" applyFill="1" applyBorder="1" applyAlignment="1">
      <alignment vertical="center" wrapText="1"/>
    </xf>
    <xf numFmtId="0" fontId="10" fillId="3" borderId="11" xfId="5" applyFont="1" applyFill="1" applyBorder="1" applyAlignment="1">
      <alignment vertical="center" wrapText="1"/>
    </xf>
    <xf numFmtId="0" fontId="10" fillId="3" borderId="0" xfId="5" applyFont="1" applyFill="1" applyAlignment="1">
      <alignment horizontal="center" vertical="center" wrapText="1"/>
    </xf>
    <xf numFmtId="0" fontId="10" fillId="3" borderId="4" xfId="5" applyFont="1" applyFill="1" applyBorder="1" applyAlignment="1">
      <alignment vertical="center" wrapText="1"/>
    </xf>
    <xf numFmtId="0" fontId="10" fillId="3" borderId="5" xfId="5" applyFont="1" applyFill="1" applyBorder="1" applyAlignment="1">
      <alignment vertical="center" wrapText="1"/>
    </xf>
    <xf numFmtId="0" fontId="10" fillId="3" borderId="24" xfId="5" applyFont="1" applyFill="1" applyBorder="1" applyAlignment="1">
      <alignment horizontal="center" vertical="center" wrapText="1"/>
    </xf>
    <xf numFmtId="0" fontId="10" fillId="3" borderId="11" xfId="5" applyFont="1" applyFill="1" applyBorder="1" applyAlignment="1">
      <alignment horizontal="center" vertical="center" wrapText="1"/>
    </xf>
    <xf numFmtId="0" fontId="10" fillId="3" borderId="31" xfId="5" applyFont="1" applyFill="1" applyBorder="1" applyAlignment="1">
      <alignment horizontal="center" vertical="center" wrapText="1"/>
    </xf>
    <xf numFmtId="0" fontId="10" fillId="3" borderId="33" xfId="5" applyFont="1" applyFill="1" applyBorder="1" applyAlignment="1">
      <alignment horizontal="right" vertical="center" wrapText="1"/>
    </xf>
    <xf numFmtId="0" fontId="10" fillId="3" borderId="0" xfId="5" applyFont="1" applyFill="1" applyAlignment="1">
      <alignment horizontal="right" vertical="center"/>
    </xf>
    <xf numFmtId="14" fontId="10" fillId="3" borderId="8" xfId="5" applyNumberFormat="1" applyFont="1" applyFill="1" applyBorder="1" applyAlignment="1">
      <alignment horizontal="center" vertical="center" wrapText="1"/>
    </xf>
    <xf numFmtId="0" fontId="10" fillId="3" borderId="26" xfId="5" applyFont="1" applyFill="1" applyBorder="1" applyAlignment="1">
      <alignment horizontal="center" vertical="center" wrapText="1"/>
    </xf>
    <xf numFmtId="0" fontId="10" fillId="3" borderId="23" xfId="5" applyFont="1" applyFill="1" applyBorder="1" applyAlignment="1">
      <alignment horizontal="center" vertical="center" wrapText="1"/>
    </xf>
    <xf numFmtId="0" fontId="10" fillId="3" borderId="8" xfId="10" applyNumberFormat="1" applyFont="1" applyFill="1" applyBorder="1" applyAlignment="1">
      <alignment horizontal="center" vertical="center" wrapText="1"/>
    </xf>
    <xf numFmtId="170" fontId="10" fillId="3" borderId="5" xfId="10" applyNumberFormat="1" applyFont="1" applyFill="1" applyBorder="1" applyAlignment="1">
      <alignment vertical="center" wrapText="1"/>
    </xf>
    <xf numFmtId="0" fontId="10" fillId="3" borderId="5" xfId="5" applyFont="1" applyFill="1" applyBorder="1" applyAlignment="1">
      <alignment horizontal="right" vertical="center"/>
    </xf>
    <xf numFmtId="0" fontId="10" fillId="3" borderId="0" xfId="5" applyFont="1" applyFill="1" applyAlignment="1">
      <alignment horizontal="left" vertical="center" wrapText="1"/>
    </xf>
    <xf numFmtId="0" fontId="13" fillId="0" borderId="37" xfId="9" applyFont="1" applyBorder="1" applyAlignment="1">
      <alignment vertical="center" wrapText="1"/>
    </xf>
    <xf numFmtId="0" fontId="13" fillId="3" borderId="12" xfId="9" applyFont="1" applyFill="1" applyBorder="1" applyAlignment="1">
      <alignment horizontal="left" vertical="center" wrapText="1"/>
    </xf>
    <xf numFmtId="0" fontId="10" fillId="3" borderId="12" xfId="7" applyFont="1" applyFill="1" applyBorder="1" applyAlignment="1" applyProtection="1">
      <alignment horizontal="left" vertical="center"/>
    </xf>
    <xf numFmtId="0" fontId="10" fillId="3" borderId="2" xfId="7" applyFont="1" applyFill="1" applyBorder="1" applyAlignment="1" applyProtection="1">
      <alignment horizontal="left" vertical="center"/>
    </xf>
    <xf numFmtId="0" fontId="10" fillId="3" borderId="21" xfId="7" applyFont="1" applyFill="1" applyBorder="1" applyAlignment="1" applyProtection="1">
      <alignment horizontal="left" vertical="center"/>
    </xf>
    <xf numFmtId="0" fontId="11" fillId="3" borderId="12" xfId="9" applyFont="1" applyFill="1" applyBorder="1" applyAlignment="1">
      <alignment horizontal="center" vertical="center" wrapText="1"/>
    </xf>
    <xf numFmtId="0" fontId="11" fillId="3" borderId="8" xfId="9" applyFont="1" applyFill="1" applyBorder="1" applyAlignment="1">
      <alignment horizontal="center" vertical="center" wrapText="1"/>
    </xf>
    <xf numFmtId="0" fontId="11" fillId="3" borderId="1" xfId="9" applyFont="1" applyFill="1" applyBorder="1" applyAlignment="1">
      <alignment horizontal="left" vertical="center" wrapText="1"/>
    </xf>
    <xf numFmtId="0" fontId="10" fillId="3" borderId="12" xfId="9" applyFont="1" applyFill="1" applyBorder="1" applyAlignment="1">
      <alignment vertical="center"/>
    </xf>
    <xf numFmtId="0" fontId="13" fillId="0" borderId="12" xfId="9" applyFont="1" applyBorder="1" applyAlignment="1">
      <alignment horizontal="left" vertical="center" wrapText="1"/>
    </xf>
    <xf numFmtId="0" fontId="10" fillId="3" borderId="0" xfId="5" applyFont="1" applyFill="1" applyBorder="1" applyAlignment="1" applyProtection="1">
      <alignment horizontal="right" vertical="top" wrapText="1"/>
    </xf>
    <xf numFmtId="0" fontId="11" fillId="3" borderId="8" xfId="5" applyFont="1" applyFill="1" applyBorder="1" applyAlignment="1" applyProtection="1">
      <alignment horizontal="center" vertical="center" wrapText="1"/>
    </xf>
    <xf numFmtId="0" fontId="11" fillId="3" borderId="2" xfId="9" applyFont="1" applyFill="1" applyBorder="1" applyAlignment="1">
      <alignment horizontal="left" vertical="center" wrapText="1"/>
    </xf>
    <xf numFmtId="0" fontId="11" fillId="3" borderId="2" xfId="9" applyFont="1" applyFill="1" applyBorder="1" applyAlignment="1">
      <alignment vertical="center"/>
    </xf>
    <xf numFmtId="0" fontId="13" fillId="0" borderId="24" xfId="9" applyFont="1" applyBorder="1" applyAlignment="1">
      <alignment horizontal="left" vertical="center" wrapText="1"/>
    </xf>
    <xf numFmtId="0" fontId="13" fillId="0" borderId="32" xfId="9" applyFont="1" applyBorder="1" applyAlignment="1">
      <alignment horizontal="left" vertical="center" wrapText="1"/>
    </xf>
    <xf numFmtId="2" fontId="10" fillId="3" borderId="3" xfId="9" applyNumberFormat="1" applyFont="1" applyFill="1" applyBorder="1" applyAlignment="1">
      <alignment horizontal="center" vertical="center" wrapText="1"/>
    </xf>
    <xf numFmtId="0" fontId="8" fillId="8" borderId="67" xfId="0" applyFont="1" applyFill="1" applyBorder="1"/>
    <xf numFmtId="49" fontId="16" fillId="8" borderId="68" xfId="0" applyNumberFormat="1" applyFont="1" applyFill="1" applyBorder="1" applyAlignment="1">
      <alignment horizontal="left" vertical="center"/>
    </xf>
    <xf numFmtId="49" fontId="16" fillId="8" borderId="69" xfId="0" applyNumberFormat="1" applyFont="1" applyFill="1" applyBorder="1" applyAlignment="1">
      <alignment horizontal="center" vertical="center"/>
    </xf>
    <xf numFmtId="49" fontId="16" fillId="8" borderId="70" xfId="0" applyNumberFormat="1" applyFont="1" applyFill="1" applyBorder="1" applyAlignment="1">
      <alignment horizontal="center" vertical="center"/>
    </xf>
    <xf numFmtId="0" fontId="24" fillId="0" borderId="67" xfId="0" applyFont="1" applyBorder="1" applyAlignment="1">
      <alignment horizontal="left" vertical="center" wrapText="1"/>
    </xf>
    <xf numFmtId="0" fontId="24" fillId="7" borderId="76" xfId="0" applyFont="1" applyFill="1" applyBorder="1" applyAlignment="1">
      <alignment horizontal="left" vertical="center" wrapText="1"/>
    </xf>
    <xf numFmtId="0" fontId="8" fillId="7" borderId="55"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8" fillId="7" borderId="56" xfId="0" applyFont="1" applyFill="1" applyBorder="1" applyAlignment="1">
      <alignment horizontal="left" vertical="center" wrapText="1"/>
    </xf>
    <xf numFmtId="0" fontId="24" fillId="7" borderId="77" xfId="0" applyFont="1" applyFill="1" applyBorder="1" applyAlignment="1">
      <alignment horizontal="left" vertical="center" wrapText="1"/>
    </xf>
    <xf numFmtId="0" fontId="8" fillId="7" borderId="66" xfId="0" applyFont="1" applyFill="1" applyBorder="1" applyAlignment="1">
      <alignment horizontal="left" vertical="center" wrapText="1"/>
    </xf>
    <xf numFmtId="0" fontId="8" fillId="0" borderId="63" xfId="0" applyFont="1" applyBorder="1"/>
    <xf numFmtId="0" fontId="8" fillId="7" borderId="52" xfId="0" applyFont="1" applyFill="1" applyBorder="1" applyAlignment="1">
      <alignment horizontal="left" vertical="center" wrapText="1"/>
    </xf>
    <xf numFmtId="0" fontId="8" fillId="7" borderId="58" xfId="0" applyFont="1" applyFill="1" applyBorder="1" applyAlignment="1">
      <alignment horizontal="left" vertical="center"/>
    </xf>
    <xf numFmtId="0" fontId="8" fillId="7" borderId="65" xfId="0" applyFont="1" applyFill="1" applyBorder="1" applyAlignment="1">
      <alignment horizontal="left" vertical="center"/>
    </xf>
    <xf numFmtId="0" fontId="24" fillId="7" borderId="59" xfId="0" applyFont="1" applyFill="1" applyBorder="1" applyAlignment="1">
      <alignment horizontal="left" vertical="center" wrapText="1"/>
    </xf>
    <xf numFmtId="0" fontId="8" fillId="7" borderId="71" xfId="0" applyFont="1" applyFill="1" applyBorder="1" applyAlignment="1">
      <alignment horizontal="center"/>
    </xf>
    <xf numFmtId="0" fontId="8" fillId="7" borderId="58" xfId="0" applyFont="1" applyFill="1" applyBorder="1" applyAlignment="1">
      <alignment horizontal="center"/>
    </xf>
    <xf numFmtId="0" fontId="8" fillId="7" borderId="58" xfId="0" applyFont="1" applyFill="1" applyBorder="1"/>
    <xf numFmtId="0" fontId="8" fillId="7" borderId="79" xfId="0" applyFont="1" applyFill="1" applyBorder="1"/>
    <xf numFmtId="0" fontId="8" fillId="7" borderId="0" xfId="0" applyFont="1" applyFill="1" applyAlignment="1">
      <alignment horizontal="center"/>
    </xf>
    <xf numFmtId="0" fontId="8" fillId="7" borderId="0" xfId="0" applyFont="1" applyFill="1"/>
    <xf numFmtId="0" fontId="8" fillId="7" borderId="83" xfId="0" applyFont="1" applyFill="1" applyBorder="1"/>
    <xf numFmtId="0" fontId="8" fillId="7" borderId="82" xfId="0" applyFont="1" applyFill="1" applyBorder="1" applyAlignment="1">
      <alignment horizontal="center"/>
    </xf>
    <xf numFmtId="0" fontId="8" fillId="7" borderId="82" xfId="0" applyFont="1" applyFill="1" applyBorder="1"/>
    <xf numFmtId="0" fontId="8" fillId="7" borderId="84" xfId="0" applyFont="1" applyFill="1" applyBorder="1"/>
    <xf numFmtId="0" fontId="8" fillId="7" borderId="53" xfId="0" applyFont="1" applyFill="1" applyBorder="1" applyAlignment="1">
      <alignment horizontal="center" vertical="center" wrapText="1"/>
    </xf>
    <xf numFmtId="0" fontId="14" fillId="7" borderId="52" xfId="0" applyFont="1" applyFill="1" applyBorder="1" applyAlignment="1">
      <alignment horizontal="left" vertical="center" wrapText="1"/>
    </xf>
    <xf numFmtId="0" fontId="8" fillId="7" borderId="58" xfId="0" applyFont="1" applyFill="1" applyBorder="1" applyAlignment="1">
      <alignment horizontal="center" vertical="center" wrapText="1"/>
    </xf>
    <xf numFmtId="0" fontId="24" fillId="0" borderId="76" xfId="0" applyFont="1" applyBorder="1" applyAlignment="1">
      <alignment horizontal="left" vertical="center" wrapText="1"/>
    </xf>
    <xf numFmtId="0" fontId="8" fillId="7" borderId="71" xfId="0" applyFont="1" applyFill="1" applyBorder="1" applyAlignment="1">
      <alignment vertical="center"/>
    </xf>
    <xf numFmtId="0" fontId="8" fillId="7" borderId="58" xfId="0" applyFont="1" applyFill="1" applyBorder="1" applyAlignment="1">
      <alignment vertical="center" wrapText="1"/>
    </xf>
    <xf numFmtId="0" fontId="8" fillId="7" borderId="79" xfId="0" applyFont="1" applyFill="1" applyBorder="1" applyAlignment="1">
      <alignment vertical="center" wrapText="1"/>
    </xf>
    <xf numFmtId="0" fontId="8" fillId="7" borderId="75" xfId="0" applyFont="1" applyFill="1" applyBorder="1" applyAlignment="1">
      <alignment vertical="center"/>
    </xf>
    <xf numFmtId="0" fontId="8" fillId="7" borderId="82" xfId="0" applyFont="1" applyFill="1" applyBorder="1" applyAlignment="1">
      <alignment vertical="center" wrapText="1"/>
    </xf>
    <xf numFmtId="0" fontId="8" fillId="7" borderId="0" xfId="0" applyFont="1" applyFill="1" applyAlignment="1">
      <alignment vertical="center" wrapText="1"/>
    </xf>
    <xf numFmtId="0" fontId="8" fillId="7" borderId="83" xfId="0" applyFont="1" applyFill="1" applyBorder="1" applyAlignment="1">
      <alignment vertical="center" wrapText="1"/>
    </xf>
    <xf numFmtId="0" fontId="8" fillId="7" borderId="75" xfId="0" applyFont="1" applyFill="1" applyBorder="1" applyAlignment="1">
      <alignment horizontal="right" vertical="center" wrapText="1"/>
    </xf>
    <xf numFmtId="0" fontId="8" fillId="7" borderId="61" xfId="0" applyFont="1" applyFill="1" applyBorder="1" applyAlignment="1">
      <alignment horizontal="left" vertical="center" wrapText="1"/>
    </xf>
    <xf numFmtId="0" fontId="8" fillId="7" borderId="0" xfId="0" applyFont="1" applyFill="1" applyAlignment="1">
      <alignment horizontal="right" vertical="center" wrapText="1"/>
    </xf>
    <xf numFmtId="0" fontId="8" fillId="7" borderId="52" xfId="0" applyFont="1" applyFill="1" applyBorder="1" applyAlignment="1">
      <alignment horizontal="center" vertical="center" wrapText="1"/>
    </xf>
    <xf numFmtId="0" fontId="8" fillId="7" borderId="52" xfId="0" applyFont="1" applyFill="1" applyBorder="1" applyAlignment="1">
      <alignment vertical="center" wrapText="1"/>
    </xf>
    <xf numFmtId="0" fontId="8" fillId="7" borderId="84" xfId="0" applyFont="1" applyFill="1" applyBorder="1" applyAlignment="1">
      <alignment horizontal="center"/>
    </xf>
    <xf numFmtId="0" fontId="8" fillId="7" borderId="81" xfId="0" applyFont="1" applyFill="1" applyBorder="1" applyAlignment="1">
      <alignment horizontal="center" vertical="center" wrapText="1"/>
    </xf>
    <xf numFmtId="0" fontId="8" fillId="7" borderId="82" xfId="0" applyFont="1" applyFill="1" applyBorder="1" applyAlignment="1">
      <alignment horizontal="center" vertical="center" wrapText="1"/>
    </xf>
    <xf numFmtId="0" fontId="8" fillId="7" borderId="84" xfId="0" applyFont="1" applyFill="1" applyBorder="1" applyAlignment="1">
      <alignment horizontal="center" vertical="center" wrapText="1"/>
    </xf>
    <xf numFmtId="0" fontId="8" fillId="7" borderId="71" xfId="0" applyFont="1" applyFill="1" applyBorder="1" applyAlignment="1">
      <alignment vertical="center" wrapText="1"/>
    </xf>
    <xf numFmtId="0" fontId="8" fillId="7" borderId="0" xfId="0" applyFont="1" applyFill="1" applyAlignment="1">
      <alignment horizontal="center" vertical="center" wrapText="1"/>
    </xf>
    <xf numFmtId="0" fontId="8" fillId="7" borderId="52" xfId="0" applyFont="1" applyFill="1" applyBorder="1"/>
    <xf numFmtId="0" fontId="8" fillId="7" borderId="0" xfId="0" applyFont="1" applyFill="1" applyAlignment="1">
      <alignment horizontal="right"/>
    </xf>
    <xf numFmtId="0" fontId="8" fillId="7" borderId="81" xfId="0" applyFont="1" applyFill="1" applyBorder="1" applyAlignment="1">
      <alignment vertical="center" wrapText="1"/>
    </xf>
    <xf numFmtId="0" fontId="24" fillId="7" borderId="80" xfId="0" applyFont="1" applyFill="1" applyBorder="1" applyAlignment="1">
      <alignment horizontal="left" vertical="center" wrapText="1"/>
    </xf>
    <xf numFmtId="0" fontId="8" fillId="7" borderId="71" xfId="0" applyFont="1" applyFill="1" applyBorder="1" applyAlignment="1">
      <alignment horizontal="center" vertical="center" wrapText="1"/>
    </xf>
    <xf numFmtId="0" fontId="8" fillId="7" borderId="79" xfId="0" applyFont="1" applyFill="1" applyBorder="1" applyAlignment="1">
      <alignment horizontal="center" vertical="center" wrapText="1"/>
    </xf>
    <xf numFmtId="0" fontId="8" fillId="7" borderId="85" xfId="0" applyFont="1" applyFill="1" applyBorder="1" applyAlignment="1">
      <alignment horizontal="right" vertical="center" wrapText="1"/>
    </xf>
    <xf numFmtId="0" fontId="26" fillId="7" borderId="52" xfId="0" applyFont="1" applyFill="1" applyBorder="1" applyAlignment="1">
      <alignment vertical="center" wrapText="1"/>
    </xf>
    <xf numFmtId="0" fontId="8" fillId="7" borderId="0" xfId="0" applyFont="1" applyFill="1" applyAlignment="1">
      <alignment horizontal="right" vertical="center"/>
    </xf>
    <xf numFmtId="0" fontId="8" fillId="7" borderId="66" xfId="0" applyFont="1" applyFill="1" applyBorder="1" applyAlignment="1">
      <alignment horizontal="center" vertical="center" wrapText="1"/>
    </xf>
    <xf numFmtId="0" fontId="8" fillId="7" borderId="63" xfId="0" applyFont="1" applyFill="1" applyBorder="1" applyAlignment="1">
      <alignment horizontal="center" vertical="center" wrapText="1"/>
    </xf>
    <xf numFmtId="0" fontId="8" fillId="7" borderId="83" xfId="0" applyFont="1" applyFill="1" applyBorder="1" applyAlignment="1">
      <alignment horizontal="center" vertical="center" wrapText="1"/>
    </xf>
    <xf numFmtId="49" fontId="14" fillId="7" borderId="71" xfId="0" applyNumberFormat="1" applyFont="1" applyFill="1" applyBorder="1" applyAlignment="1">
      <alignment horizontal="center" vertical="center"/>
    </xf>
    <xf numFmtId="49" fontId="14" fillId="7" borderId="58" xfId="0" applyNumberFormat="1" applyFont="1" applyFill="1" applyBorder="1" applyAlignment="1">
      <alignment horizontal="center" vertical="center"/>
    </xf>
    <xf numFmtId="0" fontId="8" fillId="7" borderId="75" xfId="0" applyFont="1" applyFill="1" applyBorder="1" applyAlignment="1">
      <alignment horizontal="center" vertical="center" wrapText="1"/>
    </xf>
    <xf numFmtId="170" fontId="8" fillId="7" borderId="52" xfId="0" applyNumberFormat="1" applyFont="1" applyFill="1" applyBorder="1" applyAlignment="1">
      <alignment vertical="center" wrapText="1"/>
    </xf>
    <xf numFmtId="49" fontId="14" fillId="7" borderId="0" xfId="0" applyNumberFormat="1" applyFont="1" applyFill="1" applyAlignment="1">
      <alignment horizontal="center" vertical="center"/>
    </xf>
    <xf numFmtId="49" fontId="8" fillId="7" borderId="52" xfId="0" applyNumberFormat="1" applyFont="1" applyFill="1" applyBorder="1" applyAlignment="1">
      <alignment horizontal="center" vertical="center"/>
    </xf>
    <xf numFmtId="170" fontId="8" fillId="7" borderId="82" xfId="0" applyNumberFormat="1" applyFont="1" applyFill="1" applyBorder="1" applyAlignment="1">
      <alignment vertical="center" wrapText="1"/>
    </xf>
    <xf numFmtId="49" fontId="14" fillId="7" borderId="82" xfId="0" applyNumberFormat="1" applyFont="1" applyFill="1" applyBorder="1" applyAlignment="1">
      <alignment horizontal="center" vertical="center"/>
    </xf>
    <xf numFmtId="0" fontId="8" fillId="7" borderId="82" xfId="0" applyFont="1" applyFill="1" applyBorder="1" applyAlignment="1">
      <alignment horizontal="right" vertical="center"/>
    </xf>
    <xf numFmtId="0" fontId="8" fillId="7" borderId="71" xfId="0" applyFont="1" applyFill="1" applyBorder="1" applyAlignment="1">
      <alignment horizontal="left" vertical="center" wrapText="1"/>
    </xf>
    <xf numFmtId="0" fontId="8" fillId="7" borderId="58" xfId="0" applyFont="1" applyFill="1" applyBorder="1" applyAlignment="1">
      <alignment horizontal="left" vertical="center" wrapText="1"/>
    </xf>
    <xf numFmtId="0" fontId="8" fillId="7" borderId="79" xfId="0" applyFont="1" applyFill="1" applyBorder="1" applyAlignment="1">
      <alignment horizontal="left" vertical="center" wrapText="1"/>
    </xf>
    <xf numFmtId="0" fontId="8" fillId="7" borderId="83" xfId="0" applyFont="1" applyFill="1" applyBorder="1" applyAlignment="1">
      <alignment horizontal="left" vertical="center" wrapText="1"/>
    </xf>
    <xf numFmtId="1" fontId="8" fillId="7" borderId="66" xfId="0" applyNumberFormat="1" applyFont="1" applyFill="1" applyBorder="1" applyAlignment="1">
      <alignment horizontal="center" vertical="center" wrapText="1"/>
    </xf>
    <xf numFmtId="1" fontId="8" fillId="7" borderId="1" xfId="0" applyNumberFormat="1" applyFont="1" applyFill="1" applyBorder="1" applyAlignment="1">
      <alignment horizontal="center" vertical="center" wrapText="1"/>
    </xf>
    <xf numFmtId="1" fontId="8" fillId="7" borderId="53" xfId="0" applyNumberFormat="1" applyFont="1" applyFill="1" applyBorder="1" applyAlignment="1">
      <alignment horizontal="center" vertical="center" wrapText="1"/>
    </xf>
    <xf numFmtId="0" fontId="8" fillId="7" borderId="56" xfId="0" applyFont="1" applyFill="1" applyBorder="1" applyAlignment="1">
      <alignment horizontal="center" vertical="center" wrapText="1"/>
    </xf>
    <xf numFmtId="9" fontId="8" fillId="7" borderId="66" xfId="0" applyNumberFormat="1" applyFont="1" applyFill="1" applyBorder="1" applyAlignment="1">
      <alignment horizontal="center" vertical="center" wrapText="1"/>
    </xf>
    <xf numFmtId="9" fontId="8" fillId="7" borderId="53" xfId="0" applyNumberFormat="1" applyFont="1" applyFill="1" applyBorder="1" applyAlignment="1">
      <alignment horizontal="center" vertical="center" wrapText="1"/>
    </xf>
    <xf numFmtId="9" fontId="8" fillId="7" borderId="58" xfId="0" applyNumberFormat="1" applyFont="1" applyFill="1" applyBorder="1" applyAlignment="1">
      <alignment horizontal="center" vertical="center" wrapText="1"/>
    </xf>
    <xf numFmtId="9" fontId="8" fillId="7" borderId="0" xfId="0" applyNumberFormat="1" applyFont="1" applyFill="1" applyAlignment="1">
      <alignment horizontal="center" vertical="center" wrapText="1"/>
    </xf>
    <xf numFmtId="0" fontId="8" fillId="7" borderId="81" xfId="0" applyFont="1" applyFill="1" applyBorder="1" applyAlignment="1">
      <alignment horizontal="right" vertical="center" wrapText="1"/>
    </xf>
    <xf numFmtId="9" fontId="8" fillId="7" borderId="82" xfId="0" applyNumberFormat="1" applyFont="1" applyFill="1" applyBorder="1" applyAlignment="1">
      <alignment horizontal="center" vertical="center" wrapText="1"/>
    </xf>
    <xf numFmtId="0" fontId="8" fillId="7" borderId="75" xfId="0" applyFont="1" applyFill="1" applyBorder="1"/>
    <xf numFmtId="0" fontId="8" fillId="7" borderId="0" xfId="0" applyFont="1" applyFill="1" applyAlignment="1">
      <alignment horizontal="center" vertical="top" wrapText="1"/>
    </xf>
    <xf numFmtId="0" fontId="8" fillId="7" borderId="82" xfId="0" applyFont="1" applyFill="1" applyBorder="1" applyAlignment="1">
      <alignment horizontal="center" vertical="top" wrapText="1"/>
    </xf>
    <xf numFmtId="0" fontId="8" fillId="7" borderId="0" xfId="0" applyFont="1" applyFill="1" applyAlignment="1">
      <alignment horizontal="left" vertical="center" wrapText="1"/>
    </xf>
    <xf numFmtId="0" fontId="8" fillId="7" borderId="52" xfId="0" applyFont="1" applyFill="1" applyBorder="1" applyAlignment="1">
      <alignment horizontal="center"/>
    </xf>
    <xf numFmtId="0" fontId="8" fillId="7" borderId="81" xfId="0" applyFont="1" applyFill="1" applyBorder="1"/>
    <xf numFmtId="0" fontId="8" fillId="0" borderId="76" xfId="0" applyFont="1" applyBorder="1" applyAlignment="1">
      <alignment horizontal="left" vertical="center" wrapText="1"/>
    </xf>
    <xf numFmtId="0" fontId="8" fillId="0" borderId="76" xfId="0" applyFont="1" applyBorder="1" applyAlignment="1">
      <alignment vertical="center" wrapText="1"/>
    </xf>
    <xf numFmtId="0" fontId="8" fillId="0" borderId="76" xfId="0" applyFont="1" applyBorder="1" applyAlignment="1">
      <alignment horizontal="left" vertical="center"/>
    </xf>
    <xf numFmtId="0" fontId="9" fillId="0" borderId="76" xfId="0" applyFont="1" applyBorder="1" applyAlignment="1">
      <alignment horizontal="left" vertical="center"/>
    </xf>
    <xf numFmtId="0" fontId="14" fillId="8" borderId="88" xfId="0" applyFont="1" applyFill="1" applyBorder="1" applyAlignment="1">
      <alignment horizontal="center" vertical="center" wrapText="1"/>
    </xf>
    <xf numFmtId="0" fontId="9" fillId="0" borderId="89" xfId="0" applyFont="1" applyBorder="1" applyAlignment="1">
      <alignment horizontal="left"/>
    </xf>
    <xf numFmtId="0" fontId="10" fillId="0" borderId="12" xfId="9" applyFont="1" applyBorder="1" applyAlignment="1">
      <alignment vertical="center" wrapText="1"/>
    </xf>
    <xf numFmtId="0" fontId="10" fillId="0" borderId="12" xfId="9" applyFont="1" applyBorder="1" applyAlignment="1">
      <alignment horizontal="left" vertical="center"/>
    </xf>
    <xf numFmtId="0" fontId="12" fillId="0" borderId="12" xfId="9" applyFont="1" applyBorder="1" applyAlignment="1">
      <alignment horizontal="left" vertical="center"/>
    </xf>
    <xf numFmtId="0" fontId="9" fillId="0" borderId="25" xfId="8" applyFont="1" applyBorder="1" applyAlignment="1">
      <alignment horizontal="left"/>
    </xf>
    <xf numFmtId="0" fontId="10" fillId="4" borderId="37" xfId="8" applyFont="1" applyFill="1" applyBorder="1"/>
    <xf numFmtId="49" fontId="11" fillId="4" borderId="40" xfId="9" applyNumberFormat="1" applyFont="1" applyFill="1" applyBorder="1" applyAlignment="1">
      <alignment horizontal="left" vertical="center"/>
    </xf>
    <xf numFmtId="49" fontId="11" fillId="4" borderId="39" xfId="9" applyNumberFormat="1" applyFont="1" applyFill="1" applyBorder="1" applyAlignment="1">
      <alignment horizontal="centerContinuous" vertical="center"/>
    </xf>
    <xf numFmtId="49" fontId="11" fillId="4" borderId="38" xfId="9" applyNumberFormat="1" applyFont="1" applyFill="1" applyBorder="1" applyAlignment="1">
      <alignment horizontal="centerContinuous" vertical="center"/>
    </xf>
    <xf numFmtId="0" fontId="44" fillId="3" borderId="8" xfId="7" applyFont="1" applyFill="1" applyBorder="1" applyAlignment="1" applyProtection="1">
      <alignment horizontal="center" vertical="center" wrapText="1"/>
    </xf>
    <xf numFmtId="0" fontId="21" fillId="3" borderId="8" xfId="7" applyFont="1" applyFill="1" applyBorder="1" applyAlignment="1" applyProtection="1">
      <alignment horizontal="center" vertical="center" wrapText="1"/>
    </xf>
    <xf numFmtId="0" fontId="36" fillId="3" borderId="8" xfId="23" applyFont="1" applyFill="1" applyBorder="1" applyAlignment="1" applyProtection="1">
      <alignment horizontal="center" vertical="center" wrapText="1"/>
    </xf>
    <xf numFmtId="0" fontId="11" fillId="3" borderId="8" xfId="10" applyNumberFormat="1" applyFont="1" applyFill="1" applyBorder="1" applyAlignment="1" applyProtection="1">
      <alignment horizontal="center" vertical="center" wrapText="1"/>
    </xf>
    <xf numFmtId="0" fontId="10" fillId="3" borderId="1" xfId="4" applyNumberFormat="1" applyFont="1" applyFill="1" applyBorder="1" applyAlignment="1">
      <alignment horizontal="center" vertical="center" wrapText="1"/>
    </xf>
    <xf numFmtId="0" fontId="12" fillId="0" borderId="19" xfId="8" applyFont="1" applyBorder="1" applyAlignment="1">
      <alignment horizontal="left"/>
    </xf>
    <xf numFmtId="0" fontId="12" fillId="0" borderId="0" xfId="0" applyFont="1" applyAlignment="1">
      <alignment horizontal="left"/>
    </xf>
    <xf numFmtId="0" fontId="3" fillId="3" borderId="8" xfId="5" applyFont="1" applyFill="1" applyBorder="1" applyAlignment="1" applyProtection="1">
      <alignment vertical="center" wrapText="1"/>
    </xf>
    <xf numFmtId="0" fontId="11" fillId="0" borderId="22" xfId="9" applyFont="1" applyBorder="1" applyAlignment="1">
      <alignment horizontal="left" vertical="center" wrapText="1"/>
    </xf>
    <xf numFmtId="0" fontId="11" fillId="0" borderId="22" xfId="9" applyFont="1" applyBorder="1" applyAlignment="1">
      <alignment vertical="center" wrapText="1"/>
    </xf>
    <xf numFmtId="0" fontId="11" fillId="0" borderId="22" xfId="9" applyFont="1" applyBorder="1" applyAlignment="1">
      <alignment horizontal="left" vertical="center"/>
    </xf>
    <xf numFmtId="0" fontId="13" fillId="0" borderId="22" xfId="9" applyFont="1" applyBorder="1" applyAlignment="1">
      <alignment horizontal="left" vertical="center"/>
    </xf>
    <xf numFmtId="0" fontId="5" fillId="0" borderId="0" xfId="0" applyFont="1"/>
    <xf numFmtId="0" fontId="0" fillId="0" borderId="0" xfId="0" applyAlignment="1">
      <alignment wrapText="1"/>
    </xf>
    <xf numFmtId="0" fontId="5" fillId="4" borderId="37" xfId="8" applyFont="1" applyFill="1" applyBorder="1"/>
    <xf numFmtId="49" fontId="46" fillId="4" borderId="40" xfId="9" applyNumberFormat="1" applyFont="1" applyFill="1" applyBorder="1" applyAlignment="1">
      <alignment horizontal="left" vertical="center"/>
    </xf>
    <xf numFmtId="49" fontId="46" fillId="4" borderId="39" xfId="9" applyNumberFormat="1" applyFont="1" applyFill="1" applyBorder="1" applyAlignment="1">
      <alignment horizontal="centerContinuous" vertical="center"/>
    </xf>
    <xf numFmtId="49" fontId="46" fillId="4" borderId="38" xfId="9" applyNumberFormat="1" applyFont="1" applyFill="1" applyBorder="1" applyAlignment="1">
      <alignment horizontal="centerContinuous" vertical="center"/>
    </xf>
    <xf numFmtId="0" fontId="48" fillId="0" borderId="37" xfId="9" applyFont="1" applyBorder="1" applyAlignment="1">
      <alignment horizontal="left" vertical="center" wrapText="1"/>
    </xf>
    <xf numFmtId="0" fontId="48" fillId="3" borderId="22" xfId="9" applyFont="1" applyFill="1" applyBorder="1" applyAlignment="1">
      <alignment horizontal="left" vertical="center" wrapText="1"/>
    </xf>
    <xf numFmtId="0" fontId="3" fillId="3" borderId="12" xfId="9" applyFont="1" applyFill="1" applyBorder="1" applyAlignment="1">
      <alignment horizontal="left" vertical="center" wrapText="1"/>
    </xf>
    <xf numFmtId="0" fontId="3" fillId="3" borderId="2" xfId="9" applyFont="1" applyFill="1" applyBorder="1" applyAlignment="1">
      <alignment horizontal="left" vertical="center" wrapText="1"/>
    </xf>
    <xf numFmtId="0" fontId="3" fillId="3" borderId="21" xfId="9" applyFont="1" applyFill="1" applyBorder="1" applyAlignment="1">
      <alignment horizontal="left" vertical="center" wrapText="1"/>
    </xf>
    <xf numFmtId="0" fontId="48" fillId="3" borderId="27" xfId="9" applyFont="1" applyFill="1" applyBorder="1" applyAlignment="1">
      <alignment horizontal="left" vertical="center" wrapText="1"/>
    </xf>
    <xf numFmtId="0" fontId="3" fillId="3" borderId="1" xfId="9" applyFont="1" applyFill="1" applyBorder="1" applyAlignment="1">
      <alignment horizontal="left" vertical="center" wrapText="1"/>
    </xf>
    <xf numFmtId="0" fontId="3" fillId="0" borderId="3" xfId="0" applyFont="1" applyBorder="1"/>
    <xf numFmtId="0" fontId="3" fillId="3" borderId="8" xfId="9" applyFont="1" applyFill="1" applyBorder="1" applyAlignment="1">
      <alignment horizontal="left" vertical="center" wrapText="1"/>
    </xf>
    <xf numFmtId="0" fontId="3" fillId="3" borderId="11" xfId="9" applyFont="1" applyFill="1" applyBorder="1" applyAlignment="1">
      <alignment horizontal="left" vertical="center"/>
    </xf>
    <xf numFmtId="0" fontId="3" fillId="3" borderId="9" xfId="9" applyFont="1" applyFill="1" applyBorder="1" applyAlignment="1">
      <alignment horizontal="left" vertical="center"/>
    </xf>
    <xf numFmtId="0" fontId="48" fillId="3" borderId="15" xfId="9" applyFont="1" applyFill="1" applyBorder="1" applyAlignment="1">
      <alignment horizontal="left" vertical="center" wrapText="1"/>
    </xf>
    <xf numFmtId="0" fontId="3" fillId="3" borderId="24" xfId="0" applyFont="1" applyFill="1" applyBorder="1" applyAlignment="1">
      <alignment horizontal="center"/>
    </xf>
    <xf numFmtId="0" fontId="3" fillId="3" borderId="11" xfId="0" applyFont="1" applyFill="1" applyBorder="1" applyAlignment="1">
      <alignment horizontal="center"/>
    </xf>
    <xf numFmtId="0" fontId="3" fillId="3" borderId="11" xfId="0" applyFont="1" applyFill="1" applyBorder="1"/>
    <xf numFmtId="0" fontId="3" fillId="3" borderId="31" xfId="0" applyFont="1" applyFill="1" applyBorder="1"/>
    <xf numFmtId="0" fontId="3" fillId="3" borderId="0" xfId="0" applyFont="1" applyFill="1" applyAlignment="1">
      <alignment horizontal="center"/>
    </xf>
    <xf numFmtId="0" fontId="3" fillId="3" borderId="0" xfId="0" applyFont="1" applyFill="1"/>
    <xf numFmtId="0" fontId="3" fillId="3" borderId="26" xfId="0" applyFont="1" applyFill="1" applyBorder="1"/>
    <xf numFmtId="0" fontId="3" fillId="3" borderId="5" xfId="0" applyFont="1" applyFill="1" applyBorder="1" applyAlignment="1">
      <alignment horizontal="center"/>
    </xf>
    <xf numFmtId="0" fontId="3" fillId="3" borderId="5" xfId="0" applyFont="1" applyFill="1" applyBorder="1"/>
    <xf numFmtId="0" fontId="3" fillId="3" borderId="28" xfId="0" applyFont="1" applyFill="1" applyBorder="1"/>
    <xf numFmtId="0" fontId="1" fillId="3" borderId="8" xfId="5" applyFont="1" applyFill="1" applyBorder="1" applyAlignment="1" applyProtection="1">
      <alignment horizontal="left" vertical="center" wrapText="1"/>
    </xf>
    <xf numFmtId="0" fontId="48" fillId="0" borderId="22" xfId="9" applyFont="1" applyBorder="1" applyAlignment="1">
      <alignment horizontal="left" vertical="center" wrapText="1"/>
    </xf>
    <xf numFmtId="0" fontId="3" fillId="3" borderId="24" xfId="9" applyFont="1" applyFill="1" applyBorder="1" applyAlignment="1">
      <alignment vertical="center"/>
    </xf>
    <xf numFmtId="0" fontId="3" fillId="3" borderId="11" xfId="9" applyFont="1" applyFill="1" applyBorder="1" applyAlignment="1">
      <alignment vertical="center" wrapText="1"/>
    </xf>
    <xf numFmtId="0" fontId="3" fillId="3" borderId="31" xfId="9" applyFont="1" applyFill="1" applyBorder="1" applyAlignment="1">
      <alignment vertical="center" wrapText="1"/>
    </xf>
    <xf numFmtId="0" fontId="3" fillId="3" borderId="23" xfId="9" applyFont="1" applyFill="1" applyBorder="1" applyAlignment="1">
      <alignment vertical="center"/>
    </xf>
    <xf numFmtId="0" fontId="3" fillId="3" borderId="5" xfId="9" applyFont="1" applyFill="1" applyBorder="1" applyAlignment="1">
      <alignment vertical="center" wrapText="1"/>
    </xf>
    <xf numFmtId="0" fontId="3" fillId="3" borderId="0" xfId="9" applyFont="1" applyFill="1" applyAlignment="1">
      <alignment vertical="center" wrapText="1"/>
    </xf>
    <xf numFmtId="0" fontId="3" fillId="3" borderId="26" xfId="9" applyFont="1" applyFill="1" applyBorder="1" applyAlignment="1">
      <alignment vertical="center" wrapText="1"/>
    </xf>
    <xf numFmtId="0" fontId="3" fillId="3" borderId="23" xfId="5" applyFont="1" applyFill="1" applyBorder="1" applyAlignment="1" applyProtection="1">
      <alignment horizontal="right" vertical="center" wrapText="1"/>
    </xf>
    <xf numFmtId="0" fontId="3" fillId="3" borderId="13" xfId="5" applyFont="1" applyFill="1" applyBorder="1" applyAlignment="1" applyProtection="1">
      <alignment horizontal="justify" vertical="center" wrapText="1"/>
    </xf>
    <xf numFmtId="0" fontId="3" fillId="3" borderId="0" xfId="5" applyFont="1" applyFill="1" applyBorder="1" applyAlignment="1" applyProtection="1">
      <alignment horizontal="right" vertical="center" wrapText="1"/>
    </xf>
    <xf numFmtId="0" fontId="3" fillId="3" borderId="8" xfId="5" applyFont="1" applyFill="1" applyBorder="1" applyAlignment="1" applyProtection="1">
      <alignment horizontal="justify" vertical="center" wrapText="1"/>
    </xf>
    <xf numFmtId="0" fontId="3" fillId="3" borderId="26" xfId="5" applyFont="1" applyFill="1" applyBorder="1" applyAlignment="1" applyProtection="1">
      <alignment vertical="center" wrapText="1"/>
    </xf>
    <xf numFmtId="0" fontId="3" fillId="3" borderId="8" xfId="5" applyFont="1" applyFill="1" applyBorder="1" applyAlignment="1" applyProtection="1">
      <alignment horizontal="center" vertical="center" wrapText="1"/>
    </xf>
    <xf numFmtId="0" fontId="3" fillId="3" borderId="0" xfId="5" applyFont="1" applyFill="1" applyBorder="1" applyAlignment="1" applyProtection="1">
      <alignment vertical="center" wrapText="1"/>
    </xf>
    <xf numFmtId="0" fontId="3" fillId="3" borderId="5" xfId="8" applyFont="1" applyFill="1" applyBorder="1" applyAlignment="1">
      <alignment horizontal="center"/>
    </xf>
    <xf numFmtId="0" fontId="3" fillId="3" borderId="28" xfId="8" applyFont="1" applyFill="1" applyBorder="1" applyAlignment="1">
      <alignment horizontal="center"/>
    </xf>
    <xf numFmtId="0" fontId="3" fillId="3" borderId="4" xfId="5" applyFont="1" applyFill="1" applyBorder="1" applyAlignment="1" applyProtection="1">
      <alignment horizontal="center" vertical="center" wrapText="1"/>
    </xf>
    <xf numFmtId="0" fontId="3" fillId="3" borderId="5" xfId="5" applyFont="1" applyFill="1" applyBorder="1" applyAlignment="1" applyProtection="1">
      <alignment horizontal="center" vertical="center" wrapText="1"/>
    </xf>
    <xf numFmtId="0" fontId="3" fillId="3" borderId="28" xfId="5" applyFont="1" applyFill="1" applyBorder="1" applyAlignment="1" applyProtection="1">
      <alignment horizontal="center" vertical="center" wrapText="1"/>
    </xf>
    <xf numFmtId="0" fontId="3" fillId="3" borderId="24" xfId="5" applyFont="1" applyFill="1" applyBorder="1" applyAlignment="1" applyProtection="1">
      <alignment vertical="center" wrapText="1"/>
    </xf>
    <xf numFmtId="0" fontId="3" fillId="3" borderId="11" xfId="5" applyFont="1" applyFill="1" applyBorder="1" applyAlignment="1" applyProtection="1">
      <alignment vertical="center" wrapText="1"/>
    </xf>
    <xf numFmtId="0" fontId="3" fillId="3" borderId="0" xfId="5" applyFont="1" applyFill="1" applyBorder="1" applyAlignment="1" applyProtection="1">
      <alignment horizontal="center" vertical="center" wrapText="1"/>
    </xf>
    <xf numFmtId="0" fontId="3" fillId="3" borderId="8" xfId="0" applyFont="1" applyFill="1" applyBorder="1"/>
    <xf numFmtId="0" fontId="3" fillId="3" borderId="0" xfId="0" applyFont="1" applyFill="1" applyAlignment="1">
      <alignment horizontal="right"/>
    </xf>
    <xf numFmtId="0" fontId="3" fillId="3" borderId="4" xfId="5" applyFont="1" applyFill="1" applyBorder="1" applyAlignment="1" applyProtection="1">
      <alignment vertical="center" wrapText="1"/>
    </xf>
    <xf numFmtId="0" fontId="3" fillId="3" borderId="5" xfId="5" applyFont="1" applyFill="1" applyBorder="1" applyAlignment="1" applyProtection="1">
      <alignment vertical="center" wrapText="1"/>
    </xf>
    <xf numFmtId="0" fontId="48" fillId="3" borderId="30" xfId="9" applyFont="1" applyFill="1" applyBorder="1" applyAlignment="1">
      <alignment horizontal="left" vertical="center" wrapText="1"/>
    </xf>
    <xf numFmtId="0" fontId="3" fillId="3" borderId="24" xfId="5" applyFont="1" applyFill="1" applyBorder="1" applyAlignment="1" applyProtection="1">
      <alignment horizontal="center" vertical="center" wrapText="1"/>
    </xf>
    <xf numFmtId="0" fontId="3" fillId="3" borderId="11" xfId="5" applyFont="1" applyFill="1" applyBorder="1" applyAlignment="1" applyProtection="1">
      <alignment horizontal="center" vertical="center" wrapText="1"/>
    </xf>
    <xf numFmtId="0" fontId="3" fillId="3" borderId="31" xfId="5" applyFont="1" applyFill="1" applyBorder="1" applyAlignment="1" applyProtection="1">
      <alignment horizontal="center" vertical="center" wrapText="1"/>
    </xf>
    <xf numFmtId="0" fontId="3" fillId="3" borderId="33" xfId="5" applyFont="1" applyFill="1" applyBorder="1" applyAlignment="1" applyProtection="1">
      <alignment horizontal="right" vertical="center" wrapText="1"/>
    </xf>
    <xf numFmtId="0" fontId="28" fillId="3" borderId="8" xfId="5" applyFont="1" applyFill="1" applyBorder="1" applyAlignment="1" applyProtection="1">
      <alignment vertical="center" wrapText="1"/>
    </xf>
    <xf numFmtId="0" fontId="3" fillId="3" borderId="0" xfId="5" applyFont="1" applyFill="1" applyBorder="1" applyAlignment="1" applyProtection="1">
      <alignment horizontal="right" vertical="center"/>
    </xf>
    <xf numFmtId="0" fontId="3" fillId="3" borderId="1" xfId="5" applyFont="1" applyFill="1" applyBorder="1" applyAlignment="1" applyProtection="1">
      <alignment horizontal="center" vertical="center" wrapText="1"/>
    </xf>
    <xf numFmtId="0" fontId="3" fillId="3" borderId="2" xfId="5" applyFont="1" applyFill="1" applyBorder="1" applyAlignment="1" applyProtection="1">
      <alignment horizontal="center" vertical="center" wrapText="1"/>
    </xf>
    <xf numFmtId="0" fontId="3" fillId="3" borderId="3" xfId="5" applyFont="1" applyFill="1" applyBorder="1" applyAlignment="1" applyProtection="1">
      <alignment horizontal="center" vertical="center" wrapText="1"/>
    </xf>
    <xf numFmtId="0" fontId="3" fillId="3" borderId="26" xfId="5" applyFont="1" applyFill="1" applyBorder="1" applyAlignment="1" applyProtection="1">
      <alignment horizontal="center" vertical="center" wrapText="1"/>
    </xf>
    <xf numFmtId="49" fontId="1" fillId="3" borderId="24" xfId="9" applyNumberFormat="1" applyFont="1" applyFill="1" applyBorder="1" applyAlignment="1">
      <alignment horizontal="center" vertical="center"/>
    </xf>
    <xf numFmtId="49" fontId="1" fillId="3" borderId="11" xfId="9" applyNumberFormat="1" applyFont="1" applyFill="1" applyBorder="1" applyAlignment="1">
      <alignment horizontal="center" vertical="center"/>
    </xf>
    <xf numFmtId="0" fontId="3" fillId="3" borderId="23" xfId="5" applyFont="1" applyFill="1" applyBorder="1" applyAlignment="1" applyProtection="1">
      <alignment horizontal="center" vertical="center" wrapText="1"/>
    </xf>
    <xf numFmtId="170" fontId="3" fillId="3" borderId="8" xfId="10" applyNumberFormat="1" applyFont="1" applyFill="1" applyBorder="1" applyAlignment="1" applyProtection="1">
      <alignment vertical="center" wrapText="1"/>
    </xf>
    <xf numFmtId="49" fontId="1" fillId="3" borderId="0" xfId="9" applyNumberFormat="1" applyFont="1" applyFill="1" applyAlignment="1">
      <alignment horizontal="center" vertical="center"/>
    </xf>
    <xf numFmtId="49" fontId="1" fillId="3" borderId="8" xfId="9" applyNumberFormat="1" applyFont="1" applyFill="1" applyBorder="1" applyAlignment="1">
      <alignment horizontal="center" vertical="center"/>
    </xf>
    <xf numFmtId="170" fontId="3" fillId="3" borderId="5" xfId="10" applyNumberFormat="1" applyFont="1" applyFill="1" applyBorder="1" applyAlignment="1" applyProtection="1">
      <alignment vertical="center" wrapText="1"/>
    </xf>
    <xf numFmtId="49" fontId="1" fillId="3" borderId="5" xfId="9" applyNumberFormat="1" applyFont="1" applyFill="1" applyBorder="1" applyAlignment="1">
      <alignment horizontal="center" vertical="center"/>
    </xf>
    <xf numFmtId="0" fontId="3" fillId="3" borderId="5" xfId="5" applyFont="1" applyFill="1" applyBorder="1" applyAlignment="1" applyProtection="1">
      <alignment horizontal="right" vertical="center"/>
    </xf>
    <xf numFmtId="0" fontId="3" fillId="3" borderId="24" xfId="9" applyFont="1" applyFill="1" applyBorder="1" applyAlignment="1">
      <alignment horizontal="left" vertical="center" wrapText="1"/>
    </xf>
    <xf numFmtId="0" fontId="3" fillId="3" borderId="11" xfId="9" applyFont="1" applyFill="1" applyBorder="1" applyAlignment="1">
      <alignment horizontal="left" vertical="center" wrapText="1"/>
    </xf>
    <xf numFmtId="0" fontId="3" fillId="3" borderId="31" xfId="9" applyFont="1" applyFill="1" applyBorder="1" applyAlignment="1">
      <alignment horizontal="left" vertical="center" wrapText="1"/>
    </xf>
    <xf numFmtId="0" fontId="3" fillId="3" borderId="23" xfId="9" applyFont="1" applyFill="1" applyBorder="1" applyAlignment="1">
      <alignment horizontal="right" vertical="center" wrapText="1"/>
    </xf>
    <xf numFmtId="0" fontId="3" fillId="3" borderId="0" xfId="9" applyFont="1" applyFill="1" applyAlignment="1">
      <alignment horizontal="center" vertical="center" wrapText="1"/>
    </xf>
    <xf numFmtId="0" fontId="3" fillId="3" borderId="0" xfId="8" applyFont="1" applyFill="1" applyAlignment="1">
      <alignment horizontal="center"/>
    </xf>
    <xf numFmtId="0" fontId="3" fillId="3" borderId="26" xfId="9" applyFont="1" applyFill="1" applyBorder="1" applyAlignment="1">
      <alignment horizontal="left" vertical="center" wrapText="1"/>
    </xf>
    <xf numFmtId="1" fontId="3" fillId="3" borderId="1" xfId="9" applyNumberFormat="1" applyFont="1" applyFill="1" applyBorder="1" applyAlignment="1">
      <alignment horizontal="center" vertical="center" wrapText="1"/>
    </xf>
    <xf numFmtId="0" fontId="3" fillId="3" borderId="3" xfId="9" applyFont="1" applyFill="1" applyBorder="1" applyAlignment="1">
      <alignment horizontal="center" vertical="center" wrapText="1"/>
    </xf>
    <xf numFmtId="0" fontId="3" fillId="3" borderId="21" xfId="9" applyFont="1" applyFill="1" applyBorder="1" applyAlignment="1">
      <alignment horizontal="center" vertical="center" wrapText="1"/>
    </xf>
    <xf numFmtId="9" fontId="3" fillId="3" borderId="1" xfId="9" applyNumberFormat="1" applyFont="1" applyFill="1" applyBorder="1" applyAlignment="1">
      <alignment horizontal="center" vertical="center" wrapText="1"/>
    </xf>
    <xf numFmtId="9" fontId="3" fillId="3" borderId="2" xfId="9" applyNumberFormat="1" applyFont="1" applyFill="1" applyBorder="1" applyAlignment="1">
      <alignment horizontal="center" vertical="center" wrapText="1"/>
    </xf>
    <xf numFmtId="0" fontId="3" fillId="3" borderId="2" xfId="9" applyFont="1" applyFill="1" applyBorder="1" applyAlignment="1">
      <alignment horizontal="center" vertical="center" wrapText="1"/>
    </xf>
    <xf numFmtId="9" fontId="3" fillId="3" borderId="11" xfId="9" applyNumberFormat="1" applyFont="1" applyFill="1" applyBorder="1" applyAlignment="1">
      <alignment horizontal="center" vertical="center" wrapText="1"/>
    </xf>
    <xf numFmtId="0" fontId="3" fillId="3" borderId="11" xfId="9" applyFont="1" applyFill="1" applyBorder="1" applyAlignment="1">
      <alignment horizontal="center" vertical="center" wrapText="1"/>
    </xf>
    <xf numFmtId="0" fontId="3" fillId="3" borderId="31" xfId="9" applyFont="1" applyFill="1" applyBorder="1" applyAlignment="1">
      <alignment horizontal="center" vertical="center" wrapText="1"/>
    </xf>
    <xf numFmtId="9" fontId="3" fillId="3" borderId="0" xfId="9" applyNumberFormat="1" applyFont="1" applyFill="1" applyAlignment="1">
      <alignment horizontal="center" vertical="center" wrapText="1"/>
    </xf>
    <xf numFmtId="0" fontId="3" fillId="3" borderId="26" xfId="9" applyFont="1" applyFill="1" applyBorder="1" applyAlignment="1">
      <alignment horizontal="center" vertical="center" wrapText="1"/>
    </xf>
    <xf numFmtId="0" fontId="3" fillId="3" borderId="4" xfId="9" applyFont="1" applyFill="1" applyBorder="1" applyAlignment="1">
      <alignment horizontal="right" vertical="center" wrapText="1"/>
    </xf>
    <xf numFmtId="9" fontId="3" fillId="3" borderId="5" xfId="9" applyNumberFormat="1" applyFont="1" applyFill="1" applyBorder="1" applyAlignment="1">
      <alignment horizontal="center" vertical="center" wrapText="1"/>
    </xf>
    <xf numFmtId="0" fontId="3" fillId="3" borderId="5" xfId="9" applyFont="1" applyFill="1" applyBorder="1" applyAlignment="1">
      <alignment horizontal="center" vertical="center" wrapText="1"/>
    </xf>
    <xf numFmtId="0" fontId="3" fillId="3" borderId="28" xfId="9" applyFont="1" applyFill="1" applyBorder="1" applyAlignment="1">
      <alignment horizontal="center" vertical="center" wrapText="1"/>
    </xf>
    <xf numFmtId="0" fontId="3" fillId="3" borderId="23" xfId="0" applyFont="1" applyFill="1" applyBorder="1"/>
    <xf numFmtId="0" fontId="3" fillId="3" borderId="0" xfId="9" applyFont="1" applyFill="1" applyAlignment="1">
      <alignment horizontal="center" vertical="top" wrapText="1"/>
    </xf>
    <xf numFmtId="0" fontId="3" fillId="3" borderId="5" xfId="9" applyFont="1" applyFill="1" applyBorder="1" applyAlignment="1">
      <alignment horizontal="center" vertical="top" wrapText="1"/>
    </xf>
    <xf numFmtId="0" fontId="3" fillId="3" borderId="0" xfId="5" applyFont="1" applyFill="1" applyBorder="1" applyAlignment="1" applyProtection="1">
      <alignment horizontal="left" vertical="center" wrapText="1"/>
    </xf>
    <xf numFmtId="0" fontId="3" fillId="3" borderId="8" xfId="0" applyFont="1" applyFill="1" applyBorder="1" applyAlignment="1">
      <alignment horizontal="center"/>
    </xf>
    <xf numFmtId="0" fontId="3" fillId="3" borderId="4" xfId="0" applyFont="1" applyFill="1" applyBorder="1"/>
    <xf numFmtId="0" fontId="3" fillId="3" borderId="12" xfId="5" applyFont="1" applyFill="1" applyBorder="1" applyAlignment="1" applyProtection="1">
      <alignment horizontal="left" vertical="center" wrapText="1"/>
    </xf>
    <xf numFmtId="0" fontId="3" fillId="3" borderId="2" xfId="5" applyFont="1" applyFill="1" applyBorder="1" applyAlignment="1" applyProtection="1">
      <alignment horizontal="left" vertical="center" wrapText="1"/>
    </xf>
    <xf numFmtId="0" fontId="3" fillId="3" borderId="21" xfId="5" applyFont="1" applyFill="1" applyBorder="1" applyAlignment="1" applyProtection="1">
      <alignment horizontal="left" vertical="center" wrapText="1"/>
    </xf>
    <xf numFmtId="0" fontId="3" fillId="0" borderId="22" xfId="9" applyFont="1" applyBorder="1" applyAlignment="1">
      <alignment horizontal="left" vertical="center" wrapText="1"/>
    </xf>
    <xf numFmtId="0" fontId="3" fillId="0" borderId="22" xfId="9" applyFont="1" applyBorder="1" applyAlignment="1">
      <alignment vertical="center" wrapText="1"/>
    </xf>
    <xf numFmtId="0" fontId="3" fillId="0" borderId="22" xfId="9" applyFont="1" applyBorder="1" applyAlignment="1">
      <alignment horizontal="left" vertical="center"/>
    </xf>
    <xf numFmtId="0" fontId="39" fillId="0" borderId="22" xfId="9" applyFont="1" applyBorder="1" applyAlignment="1">
      <alignment horizontal="left" vertical="center"/>
    </xf>
    <xf numFmtId="0" fontId="1" fillId="4" borderId="20" xfId="9" applyFont="1" applyFill="1" applyBorder="1" applyAlignment="1">
      <alignment horizontal="centerContinuous" vertical="center" wrapText="1"/>
    </xf>
    <xf numFmtId="0" fontId="45" fillId="0" borderId="19" xfId="8" applyFont="1" applyBorder="1" applyAlignment="1">
      <alignment horizontal="left"/>
    </xf>
    <xf numFmtId="0" fontId="45" fillId="0" borderId="0" xfId="0" applyFont="1" applyAlignment="1">
      <alignment horizontal="left"/>
    </xf>
    <xf numFmtId="0" fontId="10" fillId="7" borderId="52" xfId="0" applyFont="1" applyFill="1" applyBorder="1" applyAlignment="1">
      <alignment horizontal="center" vertical="center" wrapText="1"/>
    </xf>
    <xf numFmtId="0" fontId="10" fillId="7" borderId="58" xfId="0" applyFont="1" applyFill="1" applyBorder="1" applyAlignment="1">
      <alignment horizontal="left" vertical="center"/>
    </xf>
    <xf numFmtId="0" fontId="10" fillId="7" borderId="65" xfId="0" applyFont="1" applyFill="1" applyBorder="1" applyAlignment="1">
      <alignment horizontal="left" vertical="center"/>
    </xf>
    <xf numFmtId="0" fontId="13" fillId="7" borderId="59" xfId="0" applyFont="1" applyFill="1" applyBorder="1" applyAlignment="1">
      <alignment horizontal="left" vertical="center" wrapText="1"/>
    </xf>
    <xf numFmtId="0" fontId="10" fillId="7" borderId="58" xfId="0" applyFont="1" applyFill="1" applyBorder="1" applyAlignment="1">
      <alignment horizontal="center"/>
    </xf>
    <xf numFmtId="0" fontId="10" fillId="7" borderId="58" xfId="0" applyFont="1" applyFill="1" applyBorder="1"/>
    <xf numFmtId="0" fontId="10" fillId="7" borderId="79" xfId="0" applyFont="1" applyFill="1" applyBorder="1"/>
    <xf numFmtId="0" fontId="10" fillId="7" borderId="0" xfId="0" applyFont="1" applyFill="1" applyAlignment="1">
      <alignment horizontal="center"/>
    </xf>
    <xf numFmtId="0" fontId="10" fillId="7" borderId="0" xfId="0" applyFont="1" applyFill="1"/>
    <xf numFmtId="0" fontId="10" fillId="7" borderId="83" xfId="0" applyFont="1" applyFill="1" applyBorder="1"/>
    <xf numFmtId="0" fontId="10" fillId="7" borderId="82" xfId="0" applyFont="1" applyFill="1" applyBorder="1" applyAlignment="1">
      <alignment horizontal="center"/>
    </xf>
    <xf numFmtId="0" fontId="10" fillId="7" borderId="82" xfId="0" applyFont="1" applyFill="1" applyBorder="1"/>
    <xf numFmtId="0" fontId="10" fillId="7" borderId="84" xfId="0" applyFont="1" applyFill="1" applyBorder="1"/>
    <xf numFmtId="0" fontId="11" fillId="7" borderId="52" xfId="0" applyFont="1" applyFill="1" applyBorder="1" applyAlignment="1">
      <alignment horizontal="left" vertical="center" wrapText="1"/>
    </xf>
    <xf numFmtId="0" fontId="10" fillId="7" borderId="52" xfId="0" applyFont="1" applyFill="1" applyBorder="1" applyAlignment="1">
      <alignment vertical="center" wrapText="1"/>
    </xf>
    <xf numFmtId="0" fontId="10" fillId="7" borderId="71" xfId="0" applyFont="1" applyFill="1" applyBorder="1" applyAlignment="1">
      <alignment vertical="center"/>
    </xf>
    <xf numFmtId="0" fontId="10" fillId="7" borderId="58" xfId="0" applyFont="1" applyFill="1" applyBorder="1" applyAlignment="1">
      <alignment vertical="center" wrapText="1"/>
    </xf>
    <xf numFmtId="0" fontId="10" fillId="7" borderId="79" xfId="0" applyFont="1" applyFill="1" applyBorder="1" applyAlignment="1">
      <alignment vertical="center" wrapText="1"/>
    </xf>
    <xf numFmtId="0" fontId="10" fillId="7" borderId="75" xfId="0" applyFont="1" applyFill="1" applyBorder="1" applyAlignment="1">
      <alignment vertical="center"/>
    </xf>
    <xf numFmtId="0" fontId="10" fillId="7" borderId="82" xfId="0" applyFont="1" applyFill="1" applyBorder="1" applyAlignment="1">
      <alignment vertical="center" wrapText="1"/>
    </xf>
    <xf numFmtId="0" fontId="10" fillId="7" borderId="0" xfId="0" applyFont="1" applyFill="1" applyAlignment="1">
      <alignment vertical="center" wrapText="1"/>
    </xf>
    <xf numFmtId="0" fontId="10" fillId="7" borderId="83" xfId="0" applyFont="1" applyFill="1" applyBorder="1" applyAlignment="1">
      <alignment vertical="center" wrapText="1"/>
    </xf>
    <xf numFmtId="0" fontId="10" fillId="7" borderId="75" xfId="0" applyFont="1" applyFill="1" applyBorder="1" applyAlignment="1">
      <alignment horizontal="right" vertical="center" wrapText="1"/>
    </xf>
    <xf numFmtId="0" fontId="10" fillId="7" borderId="61" xfId="0" applyFont="1" applyFill="1" applyBorder="1" applyAlignment="1">
      <alignment horizontal="left" vertical="center" wrapText="1"/>
    </xf>
    <xf numFmtId="0" fontId="10" fillId="7" borderId="0" xfId="0" applyFont="1" applyFill="1" applyAlignment="1">
      <alignment horizontal="right" vertical="center" wrapText="1"/>
    </xf>
    <xf numFmtId="0" fontId="10" fillId="7" borderId="52" xfId="0" applyFont="1" applyFill="1" applyBorder="1" applyAlignment="1">
      <alignment horizontal="left" vertical="center" wrapText="1"/>
    </xf>
    <xf numFmtId="0" fontId="10" fillId="7" borderId="84" xfId="0" applyFont="1" applyFill="1" applyBorder="1" applyAlignment="1">
      <alignment horizontal="center"/>
    </xf>
    <xf numFmtId="0" fontId="10" fillId="7" borderId="81" xfId="0" applyFont="1" applyFill="1" applyBorder="1" applyAlignment="1">
      <alignment horizontal="center" vertical="center" wrapText="1"/>
    </xf>
    <xf numFmtId="0" fontId="10" fillId="7" borderId="82" xfId="0" applyFont="1" applyFill="1" applyBorder="1" applyAlignment="1">
      <alignment horizontal="center" vertical="center" wrapText="1"/>
    </xf>
    <xf numFmtId="0" fontId="10" fillId="7" borderId="84" xfId="0" applyFont="1" applyFill="1" applyBorder="1" applyAlignment="1">
      <alignment horizontal="center" vertical="center" wrapText="1"/>
    </xf>
    <xf numFmtId="0" fontId="10" fillId="7" borderId="71" xfId="0" applyFont="1" applyFill="1" applyBorder="1" applyAlignment="1">
      <alignment vertical="center" wrapText="1"/>
    </xf>
    <xf numFmtId="0" fontId="10" fillId="7" borderId="0" xfId="0" applyFont="1" applyFill="1" applyAlignment="1">
      <alignment horizontal="center" vertical="center" wrapText="1"/>
    </xf>
    <xf numFmtId="0" fontId="10" fillId="7" borderId="52" xfId="0" applyFont="1" applyFill="1" applyBorder="1"/>
    <xf numFmtId="0" fontId="10" fillId="7" borderId="0" xfId="0" applyFont="1" applyFill="1" applyAlignment="1">
      <alignment horizontal="right"/>
    </xf>
    <xf numFmtId="0" fontId="10" fillId="7" borderId="81" xfId="0" applyFont="1" applyFill="1" applyBorder="1" applyAlignment="1">
      <alignment vertical="center" wrapText="1"/>
    </xf>
    <xf numFmtId="0" fontId="10" fillId="7" borderId="71" xfId="0" applyFont="1" applyFill="1" applyBorder="1" applyAlignment="1">
      <alignment horizontal="center" vertical="center" wrapText="1"/>
    </xf>
    <xf numFmtId="0" fontId="10" fillId="7" borderId="58" xfId="0" applyFont="1" applyFill="1" applyBorder="1" applyAlignment="1">
      <alignment horizontal="center" vertical="center" wrapText="1"/>
    </xf>
    <xf numFmtId="0" fontId="10" fillId="7" borderId="79" xfId="0" applyFont="1" applyFill="1" applyBorder="1" applyAlignment="1">
      <alignment horizontal="center" vertical="center" wrapText="1"/>
    </xf>
    <xf numFmtId="0" fontId="10" fillId="7" borderId="85" xfId="0" applyFont="1" applyFill="1" applyBorder="1" applyAlignment="1">
      <alignment horizontal="right" vertical="center" wrapText="1"/>
    </xf>
    <xf numFmtId="0" fontId="15" fillId="7" borderId="52" xfId="0" applyFont="1" applyFill="1" applyBorder="1" applyAlignment="1">
      <alignment vertical="center" wrapText="1"/>
    </xf>
    <xf numFmtId="0" fontId="10" fillId="7" borderId="0" xfId="0" applyFont="1" applyFill="1" applyAlignment="1">
      <alignment horizontal="right" vertical="center"/>
    </xf>
    <xf numFmtId="0" fontId="10" fillId="7" borderId="66" xfId="0" applyFont="1" applyFill="1" applyBorder="1" applyAlignment="1">
      <alignment horizontal="center" vertical="center" wrapText="1"/>
    </xf>
    <xf numFmtId="0" fontId="10" fillId="7" borderId="53" xfId="0" applyFont="1" applyFill="1" applyBorder="1" applyAlignment="1">
      <alignment horizontal="center" vertical="center" wrapText="1"/>
    </xf>
    <xf numFmtId="0" fontId="10" fillId="7" borderId="63" xfId="0" applyFont="1" applyFill="1" applyBorder="1" applyAlignment="1">
      <alignment horizontal="center" vertical="center" wrapText="1"/>
    </xf>
    <xf numFmtId="0" fontId="10" fillId="7" borderId="83" xfId="0" applyFont="1" applyFill="1" applyBorder="1" applyAlignment="1">
      <alignment horizontal="center" vertical="center" wrapText="1"/>
    </xf>
    <xf numFmtId="49" fontId="11" fillId="7" borderId="71" xfId="0" applyNumberFormat="1" applyFont="1" applyFill="1" applyBorder="1" applyAlignment="1">
      <alignment horizontal="center" vertical="center"/>
    </xf>
    <xf numFmtId="49" fontId="11" fillId="7" borderId="58" xfId="0" applyNumberFormat="1" applyFont="1" applyFill="1" applyBorder="1" applyAlignment="1">
      <alignment horizontal="center" vertical="center"/>
    </xf>
    <xf numFmtId="0" fontId="10" fillId="7" borderId="75" xfId="0" applyFont="1" applyFill="1" applyBorder="1" applyAlignment="1">
      <alignment horizontal="center" vertical="center" wrapText="1"/>
    </xf>
    <xf numFmtId="170" fontId="10" fillId="7" borderId="52" xfId="0" applyNumberFormat="1" applyFont="1" applyFill="1" applyBorder="1" applyAlignment="1">
      <alignment vertical="center" wrapText="1"/>
    </xf>
    <xf numFmtId="49" fontId="11" fillId="7" borderId="0" xfId="0" applyNumberFormat="1" applyFont="1" applyFill="1" applyAlignment="1">
      <alignment horizontal="center" vertical="center"/>
    </xf>
    <xf numFmtId="0" fontId="10" fillId="7" borderId="52" xfId="0" applyFont="1" applyFill="1" applyBorder="1" applyAlignment="1">
      <alignment horizontal="center" vertical="center"/>
    </xf>
    <xf numFmtId="170" fontId="10" fillId="7" borderId="82" xfId="0" applyNumberFormat="1" applyFont="1" applyFill="1" applyBorder="1" applyAlignment="1">
      <alignment vertical="center" wrapText="1"/>
    </xf>
    <xf numFmtId="49" fontId="11" fillId="7" borderId="82" xfId="0" applyNumberFormat="1" applyFont="1" applyFill="1" applyBorder="1" applyAlignment="1">
      <alignment horizontal="center" vertical="center"/>
    </xf>
    <xf numFmtId="0" fontId="10" fillId="7" borderId="82" xfId="0" applyFont="1" applyFill="1" applyBorder="1" applyAlignment="1">
      <alignment horizontal="right" vertical="center"/>
    </xf>
    <xf numFmtId="0" fontId="10" fillId="7" borderId="71" xfId="0" applyFont="1" applyFill="1" applyBorder="1" applyAlignment="1">
      <alignment horizontal="left" vertical="center" wrapText="1"/>
    </xf>
    <xf numFmtId="0" fontId="10" fillId="7" borderId="58" xfId="0" applyFont="1" applyFill="1" applyBorder="1" applyAlignment="1">
      <alignment horizontal="left" vertical="center" wrapText="1"/>
    </xf>
    <xf numFmtId="0" fontId="10" fillId="7" borderId="79" xfId="0" applyFont="1" applyFill="1" applyBorder="1" applyAlignment="1">
      <alignment horizontal="left" vertical="center" wrapText="1"/>
    </xf>
    <xf numFmtId="0" fontId="10" fillId="7" borderId="83" xfId="0" applyFont="1" applyFill="1" applyBorder="1" applyAlignment="1">
      <alignment horizontal="left" vertical="center" wrapText="1"/>
    </xf>
    <xf numFmtId="9" fontId="10" fillId="7" borderId="66" xfId="0" applyNumberFormat="1" applyFont="1" applyFill="1" applyBorder="1" applyAlignment="1">
      <alignment horizontal="center" vertical="center" wrapText="1"/>
    </xf>
    <xf numFmtId="0" fontId="10" fillId="7" borderId="56" xfId="0" applyFont="1" applyFill="1" applyBorder="1" applyAlignment="1">
      <alignment horizontal="center" vertical="center" wrapText="1"/>
    </xf>
    <xf numFmtId="9" fontId="10" fillId="7" borderId="53" xfId="0" applyNumberFormat="1" applyFont="1" applyFill="1" applyBorder="1" applyAlignment="1">
      <alignment horizontal="center" vertical="center" wrapText="1"/>
    </xf>
    <xf numFmtId="9" fontId="10" fillId="7" borderId="58" xfId="0" applyNumberFormat="1" applyFont="1" applyFill="1" applyBorder="1" applyAlignment="1">
      <alignment horizontal="center" vertical="center" wrapText="1"/>
    </xf>
    <xf numFmtId="9" fontId="10" fillId="7" borderId="0" xfId="0" applyNumberFormat="1" applyFont="1" applyFill="1" applyAlignment="1">
      <alignment horizontal="center" vertical="center" wrapText="1"/>
    </xf>
    <xf numFmtId="0" fontId="10" fillId="7" borderId="81" xfId="0" applyFont="1" applyFill="1" applyBorder="1" applyAlignment="1">
      <alignment horizontal="right" vertical="center" wrapText="1"/>
    </xf>
    <xf numFmtId="9" fontId="10" fillId="7" borderId="82" xfId="0" applyNumberFormat="1" applyFont="1" applyFill="1" applyBorder="1" applyAlignment="1">
      <alignment horizontal="center" vertical="center" wrapText="1"/>
    </xf>
    <xf numFmtId="0" fontId="10" fillId="7" borderId="75" xfId="0" applyFont="1" applyFill="1" applyBorder="1"/>
    <xf numFmtId="0" fontId="10" fillId="7" borderId="0" xfId="0" applyFont="1" applyFill="1" applyAlignment="1">
      <alignment horizontal="center" vertical="top" wrapText="1"/>
    </xf>
    <xf numFmtId="0" fontId="10" fillId="7" borderId="82" xfId="0" applyFont="1" applyFill="1" applyBorder="1" applyAlignment="1">
      <alignment horizontal="center" vertical="top" wrapText="1"/>
    </xf>
    <xf numFmtId="0" fontId="10" fillId="7" borderId="0" xfId="0" applyFont="1" applyFill="1" applyAlignment="1">
      <alignment horizontal="left" vertical="center" wrapText="1"/>
    </xf>
    <xf numFmtId="0" fontId="10" fillId="7" borderId="52" xfId="0" applyFont="1" applyFill="1" applyBorder="1" applyAlignment="1">
      <alignment horizontal="center"/>
    </xf>
    <xf numFmtId="0" fontId="10" fillId="7" borderId="81" xfId="0" applyFont="1" applyFill="1" applyBorder="1"/>
    <xf numFmtId="0" fontId="32" fillId="3" borderId="8" xfId="5" applyFont="1" applyFill="1" applyBorder="1" applyAlignment="1" applyProtection="1">
      <alignment horizontal="center" vertical="center" wrapText="1"/>
    </xf>
    <xf numFmtId="0" fontId="10" fillId="3" borderId="0" xfId="1" applyFont="1" applyFill="1" applyAlignment="1">
      <alignment horizontal="center" vertical="center"/>
    </xf>
    <xf numFmtId="0" fontId="10" fillId="3" borderId="41" xfId="1" applyFont="1" applyFill="1" applyBorder="1" applyAlignment="1">
      <alignment vertical="center" wrapText="1"/>
    </xf>
    <xf numFmtId="0" fontId="11" fillId="3" borderId="41" xfId="1" applyFont="1" applyFill="1" applyBorder="1" applyAlignment="1">
      <alignment vertical="center" wrapText="1"/>
    </xf>
    <xf numFmtId="0" fontId="10" fillId="3" borderId="41" xfId="5" applyFont="1" applyFill="1" applyBorder="1" applyAlignment="1" applyProtection="1">
      <alignment vertical="center" wrapText="1"/>
    </xf>
    <xf numFmtId="0" fontId="10" fillId="3" borderId="12" xfId="9" applyFont="1" applyFill="1" applyBorder="1" applyAlignment="1">
      <alignment horizontal="center" vertical="center" wrapText="1"/>
    </xf>
    <xf numFmtId="2" fontId="10" fillId="3" borderId="1" xfId="9" applyNumberFormat="1" applyFont="1" applyFill="1" applyBorder="1" applyAlignment="1">
      <alignment horizontal="center" vertical="center" wrapText="1"/>
    </xf>
    <xf numFmtId="0" fontId="10" fillId="3" borderId="12" xfId="9" applyFont="1" applyFill="1" applyBorder="1" applyAlignment="1">
      <alignment horizontal="left" vertical="center"/>
    </xf>
    <xf numFmtId="0" fontId="10" fillId="3" borderId="12" xfId="13" applyFont="1" applyFill="1" applyBorder="1" applyAlignment="1" applyProtection="1">
      <alignment horizontal="left" vertical="center" wrapText="1"/>
    </xf>
    <xf numFmtId="0" fontId="10" fillId="3" borderId="2" xfId="13" applyFont="1" applyFill="1" applyBorder="1" applyAlignment="1" applyProtection="1">
      <alignment horizontal="left" vertical="center" wrapText="1"/>
    </xf>
    <xf numFmtId="0" fontId="10" fillId="3" borderId="2" xfId="9" applyFont="1" applyFill="1" applyBorder="1" applyAlignment="1">
      <alignment horizontal="center" vertical="center"/>
    </xf>
    <xf numFmtId="0" fontId="10" fillId="3" borderId="3" xfId="9" applyFont="1" applyFill="1" applyBorder="1" applyAlignment="1">
      <alignment horizontal="center" vertical="center"/>
    </xf>
    <xf numFmtId="178" fontId="10" fillId="3" borderId="1" xfId="2" applyNumberFormat="1" applyFont="1" applyFill="1" applyBorder="1" applyAlignment="1">
      <alignment horizontal="center" vertical="center" wrapText="1"/>
    </xf>
    <xf numFmtId="178" fontId="10" fillId="3" borderId="3" xfId="2" applyNumberFormat="1" applyFont="1" applyFill="1" applyBorder="1" applyAlignment="1">
      <alignment horizontal="center" vertical="center" wrapText="1"/>
    </xf>
    <xf numFmtId="0" fontId="28" fillId="3" borderId="8" xfId="7" applyFont="1" applyFill="1" applyBorder="1" applyAlignment="1" applyProtection="1">
      <alignment vertical="center" wrapText="1"/>
    </xf>
    <xf numFmtId="0" fontId="10" fillId="3" borderId="5" xfId="8" applyFont="1" applyFill="1" applyBorder="1" applyAlignment="1">
      <alignment horizontal="center" wrapText="1"/>
    </xf>
    <xf numFmtId="178" fontId="10" fillId="3" borderId="21" xfId="2" applyNumberFormat="1" applyFont="1" applyFill="1" applyBorder="1" applyAlignment="1">
      <alignment horizontal="center" vertical="center" wrapText="1"/>
    </xf>
    <xf numFmtId="0" fontId="10" fillId="3" borderId="0" xfId="5" applyFont="1" applyFill="1" applyBorder="1" applyAlignment="1" applyProtection="1">
      <alignment horizontal="center" vertical="center"/>
    </xf>
    <xf numFmtId="0" fontId="8" fillId="3" borderId="19" xfId="8" applyFont="1" applyFill="1" applyBorder="1" applyAlignment="1">
      <alignment horizontal="left" vertical="center"/>
    </xf>
    <xf numFmtId="0" fontId="10" fillId="19" borderId="8" xfId="5" applyFont="1" applyFill="1" applyBorder="1" applyAlignment="1" applyProtection="1">
      <alignment horizontal="justify" vertical="center" wrapText="1"/>
    </xf>
    <xf numFmtId="0" fontId="10" fillId="19" borderId="8" xfId="5" applyFont="1" applyFill="1" applyBorder="1" applyAlignment="1" applyProtection="1">
      <alignment horizontal="center" vertical="center" wrapText="1"/>
    </xf>
    <xf numFmtId="0" fontId="15" fillId="19" borderId="8" xfId="5" applyFont="1" applyFill="1" applyBorder="1" applyAlignment="1" applyProtection="1">
      <alignment vertical="center" wrapText="1"/>
    </xf>
    <xf numFmtId="0" fontId="10" fillId="19" borderId="8" xfId="5" applyFont="1" applyFill="1" applyBorder="1" applyAlignment="1" applyProtection="1">
      <alignment vertical="center" wrapText="1"/>
    </xf>
    <xf numFmtId="0" fontId="10" fillId="19" borderId="1" xfId="5" applyFont="1" applyFill="1" applyBorder="1" applyAlignment="1" applyProtection="1">
      <alignment horizontal="center" vertical="center" wrapText="1"/>
    </xf>
    <xf numFmtId="9" fontId="10" fillId="19" borderId="1" xfId="9" applyNumberFormat="1" applyFont="1" applyFill="1" applyBorder="1" applyAlignment="1">
      <alignment horizontal="center" vertical="center" wrapText="1"/>
    </xf>
    <xf numFmtId="0" fontId="10" fillId="19" borderId="8" xfId="0" applyFont="1" applyFill="1" applyBorder="1" applyAlignment="1">
      <alignment horizontal="center"/>
    </xf>
    <xf numFmtId="0" fontId="11" fillId="4" borderId="8" xfId="9" applyFont="1" applyFill="1" applyBorder="1" applyAlignment="1">
      <alignment horizontal="center" vertical="center" wrapText="1"/>
    </xf>
    <xf numFmtId="0" fontId="12" fillId="0" borderId="21" xfId="9" applyFont="1" applyBorder="1" applyAlignment="1">
      <alignment horizontal="left" vertical="center"/>
    </xf>
    <xf numFmtId="0" fontId="10" fillId="3" borderId="8" xfId="9" applyFont="1" applyFill="1" applyBorder="1" applyAlignment="1">
      <alignment horizontal="left" vertical="center"/>
    </xf>
    <xf numFmtId="0" fontId="11" fillId="3" borderId="1" xfId="13" applyFont="1" applyFill="1" applyBorder="1" applyAlignment="1" applyProtection="1">
      <alignment horizontal="left" vertical="center"/>
    </xf>
    <xf numFmtId="0" fontId="10" fillId="15" borderId="52" xfId="13" applyFont="1" applyFill="1" applyBorder="1" applyAlignment="1" applyProtection="1">
      <alignment horizontal="center" vertical="center"/>
    </xf>
    <xf numFmtId="0" fontId="10" fillId="3" borderId="31" xfId="9" applyFont="1" applyFill="1" applyBorder="1" applyAlignment="1">
      <alignment vertical="center"/>
    </xf>
    <xf numFmtId="0" fontId="10" fillId="3" borderId="5" xfId="9" applyFont="1" applyFill="1" applyBorder="1" applyAlignment="1">
      <alignment vertical="center"/>
    </xf>
    <xf numFmtId="0" fontId="10" fillId="3" borderId="26" xfId="9" applyFont="1" applyFill="1" applyBorder="1" applyAlignment="1">
      <alignment vertical="center"/>
    </xf>
    <xf numFmtId="0" fontId="10" fillId="3" borderId="23" xfId="13" applyFont="1" applyFill="1" applyBorder="1" applyAlignment="1" applyProtection="1">
      <alignment horizontal="right" vertical="center"/>
    </xf>
    <xf numFmtId="0" fontId="10" fillId="3" borderId="13" xfId="13" applyFont="1" applyFill="1" applyBorder="1" applyAlignment="1" applyProtection="1">
      <alignment horizontal="justify" vertical="center"/>
    </xf>
    <xf numFmtId="0" fontId="10" fillId="3" borderId="8" xfId="13" applyFont="1" applyFill="1" applyBorder="1" applyAlignment="1" applyProtection="1">
      <alignment horizontal="justify" vertical="center"/>
    </xf>
    <xf numFmtId="0" fontId="10" fillId="3" borderId="26" xfId="13" applyFont="1" applyFill="1" applyBorder="1" applyAlignment="1" applyProtection="1">
      <alignment vertical="center"/>
    </xf>
    <xf numFmtId="0" fontId="10" fillId="3" borderId="8" xfId="13" applyFont="1" applyFill="1" applyBorder="1" applyAlignment="1" applyProtection="1">
      <alignment horizontal="center" vertical="center"/>
    </xf>
    <xf numFmtId="0" fontId="10" fillId="3" borderId="8" xfId="13" applyFont="1" applyFill="1" applyBorder="1" applyAlignment="1" applyProtection="1">
      <alignment vertical="center"/>
    </xf>
    <xf numFmtId="0" fontId="10" fillId="3" borderId="0" xfId="13" applyFont="1" applyFill="1" applyBorder="1" applyAlignment="1" applyProtection="1">
      <alignment vertical="center"/>
    </xf>
    <xf numFmtId="0" fontId="10" fillId="3" borderId="4" xfId="13" applyFont="1" applyFill="1" applyBorder="1" applyAlignment="1" applyProtection="1">
      <alignment horizontal="center" vertical="center"/>
    </xf>
    <xf numFmtId="0" fontId="10" fillId="3" borderId="5" xfId="13" applyFont="1" applyFill="1" applyBorder="1" applyAlignment="1" applyProtection="1">
      <alignment horizontal="center" vertical="center"/>
    </xf>
    <xf numFmtId="0" fontId="10" fillId="3" borderId="28" xfId="13" applyFont="1" applyFill="1" applyBorder="1" applyAlignment="1" applyProtection="1">
      <alignment horizontal="center" vertical="center"/>
    </xf>
    <xf numFmtId="0" fontId="10" fillId="3" borderId="24" xfId="13" applyFont="1" applyFill="1" applyBorder="1" applyAlignment="1" applyProtection="1">
      <alignment vertical="center"/>
    </xf>
    <xf numFmtId="0" fontId="10" fillId="3" borderId="11" xfId="13" applyFont="1" applyFill="1" applyBorder="1" applyAlignment="1" applyProtection="1">
      <alignment vertical="center"/>
    </xf>
    <xf numFmtId="0" fontId="10" fillId="3" borderId="0" xfId="13" applyFont="1" applyFill="1" applyBorder="1" applyAlignment="1" applyProtection="1">
      <alignment horizontal="center" vertical="center"/>
    </xf>
    <xf numFmtId="0" fontId="10" fillId="3" borderId="4" xfId="13" applyFont="1" applyFill="1" applyBorder="1" applyAlignment="1" applyProtection="1">
      <alignment vertical="center"/>
    </xf>
    <xf numFmtId="0" fontId="10" fillId="3" borderId="5" xfId="13" applyFont="1" applyFill="1" applyBorder="1" applyAlignment="1" applyProtection="1">
      <alignment vertical="center"/>
    </xf>
    <xf numFmtId="0" fontId="10" fillId="3" borderId="24" xfId="13" applyFont="1" applyFill="1" applyBorder="1" applyAlignment="1" applyProtection="1">
      <alignment horizontal="center" vertical="center"/>
    </xf>
    <xf numFmtId="0" fontId="10" fillId="3" borderId="11" xfId="13" applyFont="1" applyFill="1" applyBorder="1" applyAlignment="1" applyProtection="1">
      <alignment horizontal="center" vertical="center"/>
    </xf>
    <xf numFmtId="0" fontId="10" fillId="3" borderId="31" xfId="13" applyFont="1" applyFill="1" applyBorder="1" applyAlignment="1" applyProtection="1">
      <alignment horizontal="center" vertical="center"/>
    </xf>
    <xf numFmtId="0" fontId="10" fillId="3" borderId="33" xfId="13" applyFont="1" applyFill="1" applyBorder="1" applyAlignment="1" applyProtection="1">
      <alignment horizontal="right" vertical="center"/>
    </xf>
    <xf numFmtId="0" fontId="15" fillId="3" borderId="8" xfId="13" applyFont="1" applyFill="1" applyBorder="1" applyAlignment="1" applyProtection="1">
      <alignment horizontal="center" vertical="center"/>
    </xf>
    <xf numFmtId="0" fontId="10" fillId="3" borderId="1" xfId="13" applyFont="1" applyFill="1" applyBorder="1" applyAlignment="1" applyProtection="1">
      <alignment horizontal="center" vertical="center"/>
    </xf>
    <xf numFmtId="0" fontId="10" fillId="3" borderId="2" xfId="13" applyFont="1" applyFill="1" applyBorder="1" applyAlignment="1" applyProtection="1">
      <alignment horizontal="center" vertical="center"/>
    </xf>
    <xf numFmtId="0" fontId="10" fillId="3" borderId="3" xfId="13" applyFont="1" applyFill="1" applyBorder="1" applyAlignment="1" applyProtection="1">
      <alignment horizontal="center" vertical="center"/>
    </xf>
    <xf numFmtId="0" fontId="10" fillId="3" borderId="26" xfId="13" applyFont="1" applyFill="1" applyBorder="1" applyAlignment="1" applyProtection="1">
      <alignment horizontal="center" vertical="center"/>
    </xf>
    <xf numFmtId="0" fontId="10" fillId="3" borderId="23" xfId="13" applyFont="1" applyFill="1" applyBorder="1" applyAlignment="1" applyProtection="1">
      <alignment horizontal="center" vertical="center"/>
    </xf>
    <xf numFmtId="0" fontId="10" fillId="3" borderId="8" xfId="10" applyNumberFormat="1" applyFont="1" applyFill="1" applyBorder="1" applyAlignment="1" applyProtection="1">
      <alignment horizontal="center" vertical="center"/>
    </xf>
    <xf numFmtId="170" fontId="10" fillId="3" borderId="5" xfId="10" applyNumberFormat="1" applyFont="1" applyFill="1" applyBorder="1" applyAlignment="1" applyProtection="1">
      <alignment vertical="center"/>
    </xf>
    <xf numFmtId="0" fontId="10" fillId="3" borderId="24" xfId="9" applyFont="1" applyFill="1" applyBorder="1" applyAlignment="1">
      <alignment horizontal="left" vertical="center"/>
    </xf>
    <xf numFmtId="0" fontId="10" fillId="3" borderId="31" xfId="9" applyFont="1" applyFill="1" applyBorder="1" applyAlignment="1">
      <alignment horizontal="left" vertical="center"/>
    </xf>
    <xf numFmtId="0" fontId="10" fillId="3" borderId="23" xfId="9" applyFont="1" applyFill="1" applyBorder="1" applyAlignment="1">
      <alignment horizontal="right" vertical="center"/>
    </xf>
    <xf numFmtId="0" fontId="10" fillId="3" borderId="0" xfId="9" applyFont="1" applyFill="1" applyAlignment="1">
      <alignment horizontal="center" vertical="center"/>
    </xf>
    <xf numFmtId="0" fontId="10" fillId="3" borderId="26" xfId="9" applyFont="1" applyFill="1" applyBorder="1" applyAlignment="1">
      <alignment horizontal="left" vertical="center"/>
    </xf>
    <xf numFmtId="9" fontId="10" fillId="3" borderId="1" xfId="9" applyNumberFormat="1" applyFont="1" applyFill="1" applyBorder="1" applyAlignment="1">
      <alignment horizontal="center" vertical="center"/>
    </xf>
    <xf numFmtId="0" fontId="10" fillId="3" borderId="21" xfId="9" applyFont="1" applyFill="1" applyBorder="1" applyAlignment="1">
      <alignment horizontal="center" vertical="center"/>
    </xf>
    <xf numFmtId="9" fontId="10" fillId="3" borderId="2" xfId="9" applyNumberFormat="1" applyFont="1" applyFill="1" applyBorder="1" applyAlignment="1">
      <alignment horizontal="center" vertical="center"/>
    </xf>
    <xf numFmtId="9" fontId="10" fillId="3" borderId="11" xfId="9" applyNumberFormat="1" applyFont="1" applyFill="1" applyBorder="1" applyAlignment="1">
      <alignment horizontal="center" vertical="center"/>
    </xf>
    <xf numFmtId="0" fontId="10" fillId="3" borderId="11" xfId="9" applyFont="1" applyFill="1" applyBorder="1" applyAlignment="1">
      <alignment horizontal="center" vertical="center"/>
    </xf>
    <xf numFmtId="0" fontId="10" fillId="3" borderId="31" xfId="9" applyFont="1" applyFill="1" applyBorder="1" applyAlignment="1">
      <alignment horizontal="center" vertical="center"/>
    </xf>
    <xf numFmtId="9" fontId="10" fillId="3" borderId="0" xfId="9" applyNumberFormat="1" applyFont="1" applyFill="1" applyAlignment="1">
      <alignment horizontal="center" vertical="center"/>
    </xf>
    <xf numFmtId="0" fontId="10" fillId="3" borderId="26" xfId="9" applyFont="1" applyFill="1" applyBorder="1" applyAlignment="1">
      <alignment horizontal="center" vertical="center"/>
    </xf>
    <xf numFmtId="0" fontId="10" fillId="3" borderId="4" xfId="9" applyFont="1" applyFill="1" applyBorder="1" applyAlignment="1">
      <alignment horizontal="right" vertical="center"/>
    </xf>
    <xf numFmtId="9" fontId="10" fillId="3" borderId="5" xfId="9" applyNumberFormat="1" applyFont="1" applyFill="1" applyBorder="1" applyAlignment="1">
      <alignment horizontal="center" vertical="center"/>
    </xf>
    <xf numFmtId="0" fontId="10" fillId="3" borderId="5" xfId="9" applyFont="1" applyFill="1" applyBorder="1" applyAlignment="1">
      <alignment horizontal="center" vertical="center"/>
    </xf>
    <xf numFmtId="0" fontId="10" fillId="3" borderId="28" xfId="9" applyFont="1" applyFill="1" applyBorder="1" applyAlignment="1">
      <alignment horizontal="center" vertical="center"/>
    </xf>
    <xf numFmtId="0" fontId="10" fillId="3" borderId="0" xfId="9" applyFont="1" applyFill="1" applyAlignment="1">
      <alignment horizontal="center" vertical="top"/>
    </xf>
    <xf numFmtId="0" fontId="10" fillId="3" borderId="5" xfId="9" applyFont="1" applyFill="1" applyBorder="1" applyAlignment="1">
      <alignment horizontal="center" vertical="top"/>
    </xf>
    <xf numFmtId="0" fontId="10" fillId="3" borderId="0" xfId="13" applyFont="1" applyFill="1" applyBorder="1" applyAlignment="1" applyProtection="1">
      <alignment horizontal="left" vertical="center"/>
    </xf>
    <xf numFmtId="0" fontId="12" fillId="0" borderId="22" xfId="9" applyFont="1" applyBorder="1" applyAlignment="1">
      <alignment horizontal="left" vertical="center" wrapText="1"/>
    </xf>
    <xf numFmtId="0" fontId="11" fillId="4" borderId="20" xfId="9" applyFont="1" applyFill="1" applyBorder="1" applyAlignment="1">
      <alignment horizontal="centerContinuous" vertical="center"/>
    </xf>
    <xf numFmtId="0" fontId="9" fillId="0" borderId="19" xfId="8" applyFont="1" applyBorder="1" applyAlignment="1">
      <alignment horizontal="left" wrapText="1"/>
    </xf>
    <xf numFmtId="0" fontId="10" fillId="3" borderId="12" xfId="9" applyFont="1" applyFill="1" applyBorder="1" applyAlignment="1">
      <alignment vertical="center" wrapText="1"/>
    </xf>
    <xf numFmtId="0" fontId="10" fillId="3" borderId="23" xfId="0" applyFont="1" applyFill="1" applyBorder="1" applyAlignment="1">
      <alignment horizontal="center"/>
    </xf>
    <xf numFmtId="0" fontId="10" fillId="3" borderId="26" xfId="0" applyFont="1" applyFill="1" applyBorder="1" applyAlignment="1">
      <alignment horizontal="center"/>
    </xf>
    <xf numFmtId="1" fontId="11" fillId="3" borderId="1" xfId="9" applyNumberFormat="1" applyFont="1" applyFill="1" applyBorder="1" applyAlignment="1">
      <alignment horizontal="center" vertical="center" wrapText="1"/>
    </xf>
    <xf numFmtId="0" fontId="10" fillId="3" borderId="28" xfId="0" applyFont="1" applyFill="1" applyBorder="1" applyAlignment="1">
      <alignment horizontal="center"/>
    </xf>
    <xf numFmtId="0" fontId="8" fillId="0" borderId="0" xfId="15" applyFont="1" applyAlignment="1">
      <alignment vertical="center" wrapText="1"/>
    </xf>
    <xf numFmtId="0" fontId="8" fillId="0" borderId="66" xfId="15" applyFont="1" applyBorder="1" applyAlignment="1">
      <alignment horizontal="left" vertical="center" wrapText="1"/>
    </xf>
    <xf numFmtId="0" fontId="8" fillId="0" borderId="52" xfId="15" applyFont="1" applyBorder="1" applyAlignment="1">
      <alignment horizontal="left" vertical="center" wrapText="1"/>
    </xf>
    <xf numFmtId="0" fontId="10" fillId="4" borderId="8" xfId="8" applyFont="1" applyFill="1" applyBorder="1"/>
    <xf numFmtId="0" fontId="13" fillId="0" borderId="8" xfId="9" applyFont="1" applyBorder="1" applyAlignment="1">
      <alignment horizontal="left" vertical="center" wrapText="1"/>
    </xf>
    <xf numFmtId="0" fontId="13" fillId="3" borderId="8" xfId="9" applyFont="1" applyFill="1" applyBorder="1" applyAlignment="1">
      <alignment horizontal="left" vertical="center" wrapText="1"/>
    </xf>
    <xf numFmtId="0" fontId="11" fillId="3" borderId="8" xfId="9" applyFont="1" applyFill="1" applyBorder="1" applyAlignment="1">
      <alignment horizontal="left" vertical="center"/>
    </xf>
    <xf numFmtId="9" fontId="10" fillId="0" borderId="0" xfId="4" applyFont="1"/>
    <xf numFmtId="0" fontId="13" fillId="3" borderId="8" xfId="9" applyFont="1" applyFill="1" applyBorder="1" applyAlignment="1">
      <alignment horizontal="left" vertical="top" wrapText="1"/>
    </xf>
    <xf numFmtId="0" fontId="10" fillId="3" borderId="10" xfId="9" applyFont="1" applyFill="1" applyBorder="1" applyAlignment="1">
      <alignment horizontal="left" vertical="center"/>
    </xf>
    <xf numFmtId="0" fontId="10" fillId="3" borderId="9" xfId="9" applyFont="1" applyFill="1" applyBorder="1" applyAlignment="1">
      <alignment vertical="center" wrapText="1"/>
    </xf>
    <xf numFmtId="0" fontId="10" fillId="3" borderId="57" xfId="9" applyFont="1" applyFill="1" applyBorder="1" applyAlignment="1">
      <alignment vertical="center"/>
    </xf>
    <xf numFmtId="0" fontId="10" fillId="3" borderId="29" xfId="9" applyFont="1" applyFill="1" applyBorder="1" applyAlignment="1">
      <alignment vertical="center" wrapText="1"/>
    </xf>
    <xf numFmtId="0" fontId="10" fillId="3" borderId="57" xfId="13" applyFont="1" applyFill="1" applyBorder="1" applyAlignment="1" applyProtection="1">
      <alignment horizontal="right" vertical="center" wrapText="1"/>
    </xf>
    <xf numFmtId="0" fontId="10" fillId="3" borderId="0" xfId="13" applyFont="1" applyFill="1" applyBorder="1" applyAlignment="1" applyProtection="1">
      <alignment horizontal="justify" vertical="center" wrapText="1"/>
    </xf>
    <xf numFmtId="0" fontId="10" fillId="3" borderId="29" xfId="13" applyFont="1" applyFill="1" applyBorder="1" applyAlignment="1" applyProtection="1">
      <alignment vertical="center" wrapText="1"/>
    </xf>
    <xf numFmtId="0" fontId="10" fillId="3" borderId="0" xfId="8" applyFont="1" applyFill="1" applyAlignment="1">
      <alignment horizontal="left"/>
    </xf>
    <xf numFmtId="0" fontId="10" fillId="3" borderId="29" xfId="8" applyFont="1" applyFill="1" applyBorder="1" applyAlignment="1">
      <alignment horizontal="center"/>
    </xf>
    <xf numFmtId="0" fontId="10" fillId="3" borderId="57" xfId="13" applyFont="1" applyFill="1" applyBorder="1" applyAlignment="1" applyProtection="1">
      <alignment horizontal="center" vertical="center" wrapText="1"/>
    </xf>
    <xf numFmtId="0" fontId="10" fillId="3" borderId="29" xfId="13" applyFont="1" applyFill="1" applyBorder="1" applyAlignment="1" applyProtection="1">
      <alignment horizontal="center" vertical="center" wrapText="1"/>
    </xf>
    <xf numFmtId="0" fontId="10" fillId="3" borderId="10" xfId="13" applyFont="1" applyFill="1" applyBorder="1" applyAlignment="1" applyProtection="1">
      <alignment vertical="center" wrapText="1"/>
    </xf>
    <xf numFmtId="0" fontId="10" fillId="3" borderId="9" xfId="0" applyFont="1" applyFill="1" applyBorder="1"/>
    <xf numFmtId="0" fontId="10" fillId="0" borderId="0" xfId="13" applyFont="1" applyFill="1" applyBorder="1" applyAlignment="1" applyProtection="1">
      <alignment horizontal="center" vertical="center" wrapText="1"/>
    </xf>
    <xf numFmtId="0" fontId="10" fillId="3" borderId="29" xfId="0" applyFont="1" applyFill="1" applyBorder="1"/>
    <xf numFmtId="0" fontId="10" fillId="3" borderId="57" xfId="13" applyFont="1" applyFill="1" applyBorder="1" applyAlignment="1" applyProtection="1">
      <alignment vertical="center" wrapText="1"/>
    </xf>
    <xf numFmtId="0" fontId="10" fillId="3" borderId="10" xfId="13" applyFont="1" applyFill="1" applyBorder="1" applyAlignment="1" applyProtection="1">
      <alignment horizontal="center" vertical="center" wrapText="1"/>
    </xf>
    <xf numFmtId="0" fontId="10" fillId="3" borderId="9" xfId="13" applyFont="1" applyFill="1" applyBorder="1" applyAlignment="1" applyProtection="1">
      <alignment horizontal="center" vertical="center" wrapText="1"/>
    </xf>
    <xf numFmtId="164" fontId="10" fillId="0" borderId="0" xfId="13" applyNumberFormat="1" applyFont="1" applyFill="1" applyBorder="1" applyAlignment="1" applyProtection="1">
      <alignment horizontal="center" vertical="center" wrapText="1"/>
    </xf>
    <xf numFmtId="49" fontId="11" fillId="3" borderId="10" xfId="9" applyNumberFormat="1" applyFont="1" applyFill="1" applyBorder="1" applyAlignment="1">
      <alignment horizontal="center" vertical="center"/>
    </xf>
    <xf numFmtId="0" fontId="10" fillId="3" borderId="10" xfId="9" applyFont="1" applyFill="1" applyBorder="1" applyAlignment="1">
      <alignment horizontal="left" vertical="center" wrapText="1"/>
    </xf>
    <xf numFmtId="0" fontId="10" fillId="3" borderId="9" xfId="9" applyFont="1" applyFill="1" applyBorder="1" applyAlignment="1">
      <alignment horizontal="left" vertical="center" wrapText="1"/>
    </xf>
    <xf numFmtId="164" fontId="10" fillId="3" borderId="0" xfId="1" applyNumberFormat="1" applyFont="1" applyFill="1" applyAlignment="1">
      <alignment horizontal="center" vertical="center" wrapText="1"/>
    </xf>
    <xf numFmtId="0" fontId="10" fillId="3" borderId="57" xfId="9" applyFont="1" applyFill="1" applyBorder="1" applyAlignment="1">
      <alignment horizontal="right" vertical="center" wrapText="1"/>
    </xf>
    <xf numFmtId="9" fontId="10" fillId="3" borderId="0" xfId="8" applyNumberFormat="1" applyFont="1" applyFill="1" applyAlignment="1">
      <alignment horizontal="center"/>
    </xf>
    <xf numFmtId="0" fontId="10" fillId="3" borderId="29" xfId="9" applyFont="1" applyFill="1" applyBorder="1" applyAlignment="1">
      <alignment horizontal="center" vertical="center" wrapText="1"/>
    </xf>
    <xf numFmtId="0" fontId="10" fillId="3" borderId="57" xfId="0" applyFont="1" applyFill="1" applyBorder="1"/>
    <xf numFmtId="0" fontId="10" fillId="3" borderId="14" xfId="0" applyFont="1" applyFill="1" applyBorder="1"/>
    <xf numFmtId="0" fontId="10" fillId="3" borderId="6" xfId="0" applyFont="1" applyFill="1" applyBorder="1"/>
    <xf numFmtId="0" fontId="11" fillId="4" borderId="8" xfId="9" applyFont="1" applyFill="1" applyBorder="1" applyAlignment="1">
      <alignment horizontal="centerContinuous" vertical="center" wrapText="1"/>
    </xf>
    <xf numFmtId="0" fontId="12" fillId="0" borderId="8" xfId="8" applyFont="1" applyBorder="1" applyAlignment="1">
      <alignment horizontal="left"/>
    </xf>
    <xf numFmtId="10" fontId="10" fillId="3" borderId="57" xfId="13" applyNumberFormat="1" applyFont="1" applyFill="1" applyBorder="1" applyAlignment="1" applyProtection="1">
      <alignment horizontal="right" vertical="center" wrapText="1"/>
    </xf>
    <xf numFmtId="10" fontId="10" fillId="3" borderId="0" xfId="9" applyNumberFormat="1" applyFont="1" applyFill="1" applyAlignment="1">
      <alignment horizontal="center" vertical="center" wrapText="1"/>
    </xf>
    <xf numFmtId="0" fontId="36" fillId="3" borderId="8" xfId="0" applyFont="1" applyFill="1" applyBorder="1" applyAlignment="1">
      <alignment horizontal="center" vertical="center" wrapText="1"/>
    </xf>
    <xf numFmtId="0" fontId="22" fillId="3" borderId="0" xfId="0" applyFont="1" applyFill="1"/>
    <xf numFmtId="0" fontId="22" fillId="3" borderId="8" xfId="0" applyFont="1" applyFill="1" applyBorder="1" applyAlignment="1">
      <alignment horizontal="center" vertical="center" wrapText="1"/>
    </xf>
    <xf numFmtId="0" fontId="22" fillId="3" borderId="8" xfId="0" applyFont="1" applyFill="1" applyBorder="1" applyAlignment="1">
      <alignment vertical="center" wrapText="1"/>
    </xf>
    <xf numFmtId="0" fontId="36" fillId="3" borderId="8" xfId="1" applyFont="1" applyFill="1" applyBorder="1" applyAlignment="1">
      <alignment vertical="center" wrapText="1"/>
    </xf>
    <xf numFmtId="0" fontId="36" fillId="3" borderId="8" xfId="1" applyFont="1" applyFill="1" applyBorder="1" applyAlignment="1">
      <alignment horizontal="right" vertical="center" wrapText="1"/>
    </xf>
    <xf numFmtId="0" fontId="22" fillId="3" borderId="8" xfId="0" applyFont="1" applyFill="1" applyBorder="1"/>
    <xf numFmtId="9" fontId="36" fillId="3" borderId="8" xfId="4" applyFont="1" applyFill="1" applyBorder="1" applyAlignment="1">
      <alignment horizontal="center" vertical="center" wrapText="1"/>
    </xf>
    <xf numFmtId="0" fontId="36" fillId="3" borderId="8" xfId="0" applyFont="1" applyFill="1" applyBorder="1" applyAlignment="1">
      <alignment vertical="center" wrapText="1"/>
    </xf>
    <xf numFmtId="167" fontId="22" fillId="3" borderId="8" xfId="0" applyNumberFormat="1" applyFont="1" applyFill="1" applyBorder="1" applyAlignment="1">
      <alignment horizontal="center" vertical="center" wrapText="1"/>
    </xf>
    <xf numFmtId="0" fontId="35" fillId="3" borderId="8" xfId="5" applyFont="1" applyFill="1" applyBorder="1" applyAlignment="1">
      <alignment vertical="center" wrapText="1"/>
    </xf>
    <xf numFmtId="0" fontId="22" fillId="3" borderId="8" xfId="9" applyFont="1" applyFill="1" applyBorder="1" applyAlignment="1">
      <alignment vertical="center" wrapText="1"/>
    </xf>
    <xf numFmtId="171" fontId="22" fillId="3" borderId="8" xfId="3" applyNumberFormat="1" applyFont="1" applyFill="1" applyBorder="1" applyAlignment="1">
      <alignment horizontal="center" vertical="center" wrapText="1"/>
    </xf>
    <xf numFmtId="0" fontId="22" fillId="3" borderId="8" xfId="0" applyFont="1" applyFill="1" applyBorder="1" applyAlignment="1">
      <alignment horizontal="left" vertical="center" wrapText="1"/>
    </xf>
    <xf numFmtId="0" fontId="36" fillId="3" borderId="8" xfId="1" applyFont="1" applyFill="1" applyBorder="1" applyAlignment="1">
      <alignment horizontal="left" vertical="center" wrapText="1"/>
    </xf>
    <xf numFmtId="0" fontId="22" fillId="3" borderId="8" xfId="0" applyFont="1" applyFill="1" applyBorder="1" applyAlignment="1" applyProtection="1">
      <alignment horizontal="center" vertical="center" wrapText="1"/>
      <protection hidden="1"/>
    </xf>
    <xf numFmtId="0" fontId="36" fillId="3" borderId="8" xfId="0" applyFont="1" applyFill="1" applyBorder="1" applyAlignment="1">
      <alignment horizontal="left" vertical="center" wrapText="1"/>
    </xf>
    <xf numFmtId="172" fontId="22" fillId="3" borderId="8" xfId="0" applyNumberFormat="1" applyFont="1" applyFill="1" applyBorder="1" applyAlignment="1">
      <alignment horizontal="center" vertical="center" wrapText="1"/>
    </xf>
    <xf numFmtId="177" fontId="22" fillId="3" borderId="8" xfId="0" applyNumberFormat="1" applyFont="1" applyFill="1" applyBorder="1" applyAlignment="1">
      <alignment horizontal="center" vertical="center" wrapText="1"/>
    </xf>
    <xf numFmtId="167" fontId="36" fillId="3" borderId="8" xfId="1" applyNumberFormat="1" applyFont="1" applyFill="1" applyBorder="1" applyAlignment="1">
      <alignment horizontal="center" vertical="center" wrapText="1"/>
    </xf>
    <xf numFmtId="14" fontId="36" fillId="3" borderId="8" xfId="0" applyNumberFormat="1" applyFont="1" applyFill="1" applyBorder="1" applyAlignment="1">
      <alignment horizontal="center" vertical="center" wrapText="1"/>
    </xf>
    <xf numFmtId="0" fontId="22" fillId="3" borderId="8" xfId="1" applyFont="1" applyFill="1" applyBorder="1" applyAlignment="1">
      <alignment horizontal="center" vertical="center" wrapText="1"/>
    </xf>
    <xf numFmtId="1" fontId="36" fillId="3" borderId="8" xfId="0" applyNumberFormat="1" applyFont="1" applyFill="1" applyBorder="1" applyAlignment="1">
      <alignment horizontal="center" vertical="center" wrapText="1"/>
    </xf>
    <xf numFmtId="9" fontId="36" fillId="3" borderId="8" xfId="0" applyNumberFormat="1" applyFont="1" applyFill="1" applyBorder="1" applyAlignment="1">
      <alignment horizontal="center" vertical="center" wrapText="1"/>
    </xf>
    <xf numFmtId="173" fontId="36" fillId="3" borderId="8" xfId="1" applyNumberFormat="1" applyFont="1" applyFill="1" applyBorder="1" applyAlignment="1">
      <alignment horizontal="center" vertical="center" wrapText="1"/>
    </xf>
    <xf numFmtId="167" fontId="36" fillId="3" borderId="8" xfId="0" applyNumberFormat="1" applyFont="1" applyFill="1" applyBorder="1" applyAlignment="1">
      <alignment horizontal="center" vertical="center" wrapText="1"/>
    </xf>
    <xf numFmtId="2" fontId="36" fillId="3" borderId="8" xfId="0" applyNumberFormat="1" applyFont="1" applyFill="1" applyBorder="1" applyAlignment="1">
      <alignment horizontal="center" vertical="center" wrapText="1"/>
    </xf>
    <xf numFmtId="180" fontId="22" fillId="14" borderId="8" xfId="0" applyNumberFormat="1" applyFont="1" applyFill="1" applyBorder="1" applyAlignment="1">
      <alignment horizontal="center" vertical="center" wrapText="1"/>
    </xf>
    <xf numFmtId="180" fontId="22" fillId="7" borderId="8" xfId="0" applyNumberFormat="1" applyFont="1" applyFill="1" applyBorder="1" applyAlignment="1">
      <alignment horizontal="center" vertical="center" wrapText="1"/>
    </xf>
    <xf numFmtId="49" fontId="22" fillId="7" borderId="8" xfId="0" applyNumberFormat="1" applyFont="1" applyFill="1" applyBorder="1" applyAlignment="1">
      <alignment horizontal="center" vertical="center" wrapText="1"/>
    </xf>
    <xf numFmtId="175" fontId="22" fillId="7" borderId="8" xfId="0" applyNumberFormat="1" applyFont="1" applyFill="1" applyBorder="1" applyAlignment="1">
      <alignment horizontal="center" vertical="center" wrapText="1"/>
    </xf>
    <xf numFmtId="0" fontId="22" fillId="3" borderId="0" xfId="0" applyFont="1" applyFill="1" applyAlignment="1">
      <alignment vertical="center"/>
    </xf>
    <xf numFmtId="41" fontId="36" fillId="3" borderId="8" xfId="14" applyFont="1" applyFill="1" applyBorder="1" applyAlignment="1">
      <alignment horizontal="center" vertical="center" wrapText="1"/>
    </xf>
    <xf numFmtId="172" fontId="36" fillId="3" borderId="8" xfId="0" applyNumberFormat="1" applyFont="1" applyFill="1" applyBorder="1" applyAlignment="1">
      <alignment horizontal="center" vertical="center" wrapText="1"/>
    </xf>
    <xf numFmtId="0" fontId="36" fillId="3" borderId="0" xfId="0" applyFont="1" applyFill="1"/>
    <xf numFmtId="178" fontId="36" fillId="3" borderId="8" xfId="2" applyNumberFormat="1" applyFont="1" applyFill="1" applyBorder="1" applyAlignment="1">
      <alignment horizontal="center" vertical="center" wrapText="1"/>
    </xf>
    <xf numFmtId="0" fontId="36" fillId="7" borderId="8" xfId="0" applyFont="1" applyFill="1" applyBorder="1" applyAlignment="1">
      <alignment horizontal="left" vertical="center" wrapText="1"/>
    </xf>
    <xf numFmtId="0" fontId="51" fillId="3" borderId="8" xfId="5" applyFont="1" applyFill="1" applyBorder="1" applyAlignment="1" applyProtection="1">
      <alignment vertical="center" wrapText="1"/>
    </xf>
    <xf numFmtId="0" fontId="22" fillId="16" borderId="8" xfId="0" applyFont="1" applyFill="1" applyBorder="1" applyAlignment="1">
      <alignment horizontal="left" vertical="center" wrapText="1"/>
    </xf>
    <xf numFmtId="0" fontId="36" fillId="3" borderId="8" xfId="12" applyFont="1" applyFill="1" applyBorder="1" applyAlignment="1">
      <alignment horizontal="center" vertical="center" wrapText="1"/>
    </xf>
    <xf numFmtId="10" fontId="36" fillId="3" borderId="8" xfId="0" applyNumberFormat="1" applyFont="1" applyFill="1" applyBorder="1" applyAlignment="1">
      <alignment horizontal="center" vertical="center" wrapText="1"/>
    </xf>
    <xf numFmtId="0" fontId="22" fillId="0" borderId="8" xfId="0" applyFont="1" applyBorder="1"/>
    <xf numFmtId="178" fontId="22" fillId="3" borderId="8" xfId="2" applyNumberFormat="1" applyFont="1" applyFill="1" applyBorder="1" applyAlignment="1">
      <alignment horizontal="center" vertical="center" wrapText="1"/>
    </xf>
    <xf numFmtId="0" fontId="22" fillId="3" borderId="8" xfId="2" applyNumberFormat="1" applyFont="1" applyFill="1" applyBorder="1" applyAlignment="1">
      <alignment horizontal="center" vertical="center" wrapText="1"/>
    </xf>
    <xf numFmtId="174" fontId="22" fillId="3" borderId="8" xfId="0" applyNumberFormat="1" applyFont="1" applyFill="1" applyBorder="1" applyAlignment="1">
      <alignment horizontal="center" vertical="center" wrapText="1"/>
    </xf>
    <xf numFmtId="0" fontId="49" fillId="3" borderId="8" xfId="0" applyFont="1" applyFill="1" applyBorder="1" applyAlignment="1">
      <alignment horizontal="left" vertical="top" wrapText="1"/>
    </xf>
    <xf numFmtId="0" fontId="22" fillId="3" borderId="8" xfId="0" applyFont="1" applyFill="1" applyBorder="1" applyAlignment="1">
      <alignment horizontal="left" vertical="top"/>
    </xf>
    <xf numFmtId="0" fontId="22" fillId="0" borderId="0" xfId="0" applyFont="1" applyAlignment="1">
      <alignment horizontal="left" vertical="top"/>
    </xf>
    <xf numFmtId="0" fontId="22" fillId="3" borderId="15" xfId="0" applyFont="1" applyFill="1" applyBorder="1" applyAlignment="1">
      <alignment horizontal="left" vertical="top"/>
    </xf>
    <xf numFmtId="0" fontId="22" fillId="3" borderId="0" xfId="0" applyFont="1" applyFill="1" applyAlignment="1">
      <alignment horizontal="left" vertical="top"/>
    </xf>
    <xf numFmtId="0" fontId="36" fillId="3" borderId="0" xfId="0" applyFont="1" applyFill="1" applyAlignment="1">
      <alignment horizontal="left" vertical="top"/>
    </xf>
    <xf numFmtId="0" fontId="36" fillId="3" borderId="8" xfId="4" applyNumberFormat="1" applyFont="1" applyFill="1" applyBorder="1" applyAlignment="1">
      <alignment horizontal="center" vertical="center" wrapText="1"/>
    </xf>
    <xf numFmtId="1" fontId="36" fillId="3" borderId="8" xfId="4" applyNumberFormat="1" applyFont="1" applyFill="1" applyBorder="1" applyAlignment="1">
      <alignment horizontal="center" vertical="center" wrapText="1"/>
    </xf>
    <xf numFmtId="1" fontId="36" fillId="18" borderId="8" xfId="1" applyNumberFormat="1" applyFont="1" applyFill="1" applyBorder="1" applyAlignment="1">
      <alignment horizontal="center" vertical="center" wrapText="1"/>
    </xf>
    <xf numFmtId="3" fontId="22" fillId="3" borderId="8" xfId="0" applyNumberFormat="1" applyFont="1" applyFill="1" applyBorder="1" applyAlignment="1">
      <alignment horizontal="center" vertical="center" wrapText="1"/>
    </xf>
    <xf numFmtId="9" fontId="10" fillId="3" borderId="21" xfId="9" applyNumberFormat="1" applyFont="1" applyFill="1" applyBorder="1" applyAlignment="1">
      <alignment horizontal="center" vertical="center" wrapText="1"/>
    </xf>
    <xf numFmtId="0" fontId="8" fillId="0" borderId="0" xfId="0" applyFont="1" applyAlignment="1">
      <alignment vertical="center" wrapText="1"/>
    </xf>
    <xf numFmtId="0" fontId="25" fillId="0" borderId="0" xfId="0" applyFont="1"/>
    <xf numFmtId="0" fontId="10" fillId="3" borderId="5" xfId="9" applyFont="1" applyFill="1" applyBorder="1" applyAlignment="1">
      <alignment horizontal="left" vertical="center" wrapText="1"/>
    </xf>
    <xf numFmtId="0" fontId="10" fillId="3" borderId="28" xfId="9" applyFont="1" applyFill="1" applyBorder="1" applyAlignment="1">
      <alignment horizontal="left" vertical="center" wrapText="1"/>
    </xf>
    <xf numFmtId="176" fontId="22" fillId="3" borderId="8" xfId="0" applyNumberFormat="1" applyFont="1" applyFill="1" applyBorder="1" applyAlignment="1">
      <alignment horizontal="center" vertical="center" wrapText="1"/>
    </xf>
    <xf numFmtId="171" fontId="22" fillId="3" borderId="8" xfId="20" applyNumberFormat="1" applyFont="1" applyFill="1" applyBorder="1" applyAlignment="1" applyProtection="1">
      <alignment horizontal="center" vertical="center" wrapText="1"/>
    </xf>
    <xf numFmtId="171" fontId="36" fillId="3" borderId="8" xfId="20" applyNumberFormat="1" applyFont="1" applyFill="1" applyBorder="1" applyAlignment="1" applyProtection="1">
      <alignment horizontal="center" vertical="center" wrapText="1"/>
    </xf>
    <xf numFmtId="0" fontId="36" fillId="0" borderId="8" xfId="0" applyFont="1" applyBorder="1" applyAlignment="1">
      <alignment horizontal="center" vertical="center" wrapText="1"/>
    </xf>
    <xf numFmtId="1" fontId="22" fillId="3" borderId="8" xfId="0" applyNumberFormat="1" applyFont="1" applyFill="1" applyBorder="1" applyAlignment="1">
      <alignment horizontal="center" vertical="center" wrapText="1"/>
    </xf>
    <xf numFmtId="1" fontId="10" fillId="3" borderId="1" xfId="9" applyNumberFormat="1" applyFont="1" applyFill="1" applyBorder="1" applyAlignment="1">
      <alignment horizontal="center" wrapText="1"/>
    </xf>
    <xf numFmtId="0" fontId="10" fillId="3" borderId="3" xfId="9" applyFont="1" applyFill="1" applyBorder="1" applyAlignment="1">
      <alignment horizontal="center" wrapText="1"/>
    </xf>
    <xf numFmtId="0" fontId="10" fillId="3" borderId="21" xfId="9" applyFont="1" applyFill="1" applyBorder="1" applyAlignment="1">
      <alignment horizontal="center" wrapText="1"/>
    </xf>
    <xf numFmtId="0" fontId="10" fillId="3" borderId="0" xfId="9" applyFont="1" applyFill="1" applyAlignment="1">
      <alignment horizontal="center" wrapText="1"/>
    </xf>
    <xf numFmtId="0" fontId="10" fillId="3" borderId="26" xfId="9" applyFont="1" applyFill="1" applyBorder="1" applyAlignment="1">
      <alignment horizontal="center" wrapText="1"/>
    </xf>
    <xf numFmtId="2" fontId="10" fillId="3" borderId="1" xfId="9" applyNumberFormat="1" applyFont="1" applyFill="1" applyBorder="1" applyAlignment="1">
      <alignment horizontal="center" wrapText="1"/>
    </xf>
    <xf numFmtId="9" fontId="10" fillId="3" borderId="1" xfId="9" applyNumberFormat="1" applyFont="1" applyFill="1" applyBorder="1" applyAlignment="1">
      <alignment horizontal="center" wrapText="1"/>
    </xf>
    <xf numFmtId="2" fontId="10" fillId="3" borderId="2" xfId="9" applyNumberFormat="1" applyFont="1" applyFill="1" applyBorder="1" applyAlignment="1">
      <alignment horizontal="center" vertical="center" wrapText="1"/>
    </xf>
    <xf numFmtId="2" fontId="10" fillId="3" borderId="11" xfId="9" applyNumberFormat="1" applyFont="1" applyFill="1" applyBorder="1" applyAlignment="1">
      <alignment horizontal="center" vertical="center" wrapText="1"/>
    </xf>
    <xf numFmtId="2" fontId="10" fillId="3" borderId="0" xfId="9" applyNumberFormat="1" applyFont="1" applyFill="1" applyAlignment="1">
      <alignment horizontal="center" vertical="center" wrapText="1"/>
    </xf>
    <xf numFmtId="0" fontId="55" fillId="0" borderId="0" xfId="0" applyFont="1"/>
    <xf numFmtId="0" fontId="8" fillId="0" borderId="0" xfId="0" applyFont="1" applyAlignment="1">
      <alignment horizontal="left" vertical="center"/>
    </xf>
    <xf numFmtId="0" fontId="13" fillId="3" borderId="22" xfId="9" applyFont="1" applyFill="1" applyBorder="1" applyAlignment="1">
      <alignment vertical="center" wrapText="1"/>
    </xf>
    <xf numFmtId="0" fontId="8" fillId="21" borderId="67" xfId="38" applyFont="1" applyFill="1" applyBorder="1"/>
    <xf numFmtId="49" fontId="14" fillId="21" borderId="68" xfId="38" applyNumberFormat="1" applyFont="1" applyFill="1" applyBorder="1" applyAlignment="1">
      <alignment horizontal="left" vertical="center"/>
    </xf>
    <xf numFmtId="49" fontId="16" fillId="21" borderId="69" xfId="38" applyNumberFormat="1" applyFont="1" applyFill="1" applyBorder="1" applyAlignment="1">
      <alignment horizontal="center" vertical="center"/>
    </xf>
    <xf numFmtId="49" fontId="16" fillId="21" borderId="70" xfId="38" applyNumberFormat="1" applyFont="1" applyFill="1" applyBorder="1" applyAlignment="1">
      <alignment horizontal="center" vertical="center"/>
    </xf>
    <xf numFmtId="0" fontId="8" fillId="0" borderId="0" xfId="38" applyFont="1"/>
    <xf numFmtId="0" fontId="22" fillId="0" borderId="0" xfId="38"/>
    <xf numFmtId="0" fontId="24" fillId="0" borderId="67" xfId="38" applyFont="1" applyBorder="1" applyAlignment="1">
      <alignment horizontal="left" vertical="center" wrapText="1"/>
    </xf>
    <xf numFmtId="0" fontId="24" fillId="7" borderId="76" xfId="38" applyFont="1" applyFill="1" applyBorder="1" applyAlignment="1">
      <alignment horizontal="left" vertical="center" wrapText="1"/>
    </xf>
    <xf numFmtId="0" fontId="24" fillId="0" borderId="77" xfId="38" applyFont="1" applyBorder="1" applyAlignment="1">
      <alignment horizontal="left" vertical="center" wrapText="1"/>
    </xf>
    <xf numFmtId="0" fontId="8" fillId="7" borderId="55" xfId="38" applyFont="1" applyFill="1" applyBorder="1" applyAlignment="1">
      <alignment horizontal="left" vertical="center" wrapText="1"/>
    </xf>
    <xf numFmtId="0" fontId="8" fillId="7" borderId="66" xfId="38" applyFont="1" applyFill="1" applyBorder="1" applyAlignment="1">
      <alignment horizontal="left" vertical="center" wrapText="1"/>
    </xf>
    <xf numFmtId="0" fontId="8" fillId="7" borderId="63" xfId="38" applyFont="1" applyFill="1" applyBorder="1"/>
    <xf numFmtId="0" fontId="8" fillId="7" borderId="52" xfId="38" applyFont="1" applyFill="1" applyBorder="1" applyAlignment="1">
      <alignment horizontal="left" vertical="center" wrapText="1"/>
    </xf>
    <xf numFmtId="0" fontId="8" fillId="7" borderId="53" xfId="38" applyFont="1" applyFill="1" applyBorder="1" applyAlignment="1">
      <alignment horizontal="left" vertical="center" wrapText="1"/>
    </xf>
    <xf numFmtId="0" fontId="8" fillId="7" borderId="56" xfId="38" applyFont="1" applyFill="1" applyBorder="1" applyAlignment="1">
      <alignment horizontal="left" vertical="center" wrapText="1"/>
    </xf>
    <xf numFmtId="0" fontId="24" fillId="7" borderId="77" xfId="38" applyFont="1" applyFill="1" applyBorder="1" applyAlignment="1">
      <alignment horizontal="left" vertical="center" wrapText="1"/>
    </xf>
    <xf numFmtId="0" fontId="24" fillId="0" borderId="76" xfId="38" applyFont="1" applyBorder="1" applyAlignment="1">
      <alignment horizontal="left" vertical="center" wrapText="1"/>
    </xf>
    <xf numFmtId="0" fontId="8" fillId="7" borderId="58" xfId="38" applyFont="1" applyFill="1" applyBorder="1" applyAlignment="1">
      <alignment horizontal="left" vertical="center"/>
    </xf>
    <xf numFmtId="0" fontId="8" fillId="7" borderId="65" xfId="38" applyFont="1" applyFill="1" applyBorder="1" applyAlignment="1">
      <alignment horizontal="left" vertical="center"/>
    </xf>
    <xf numFmtId="0" fontId="24" fillId="7" borderId="59" xfId="38" applyFont="1" applyFill="1" applyBorder="1" applyAlignment="1">
      <alignment horizontal="left" vertical="center" wrapText="1"/>
    </xf>
    <xf numFmtId="0" fontId="8" fillId="7" borderId="71" xfId="38" applyFont="1" applyFill="1" applyBorder="1" applyAlignment="1">
      <alignment horizontal="center"/>
    </xf>
    <xf numFmtId="0" fontId="8" fillId="7" borderId="58" xfId="38" applyFont="1" applyFill="1" applyBorder="1" applyAlignment="1">
      <alignment horizontal="center"/>
    </xf>
    <xf numFmtId="0" fontId="8" fillId="7" borderId="58" xfId="38" applyFont="1" applyFill="1" applyBorder="1"/>
    <xf numFmtId="0" fontId="8" fillId="7" borderId="79" xfId="38" applyFont="1" applyFill="1" applyBorder="1"/>
    <xf numFmtId="0" fontId="8" fillId="7" borderId="0" xfId="38" applyFont="1" applyFill="1" applyAlignment="1">
      <alignment horizontal="center"/>
    </xf>
    <xf numFmtId="0" fontId="8" fillId="7" borderId="0" xfId="38" applyFont="1" applyFill="1"/>
    <xf numFmtId="0" fontId="8" fillId="7" borderId="83" xfId="38" applyFont="1" applyFill="1" applyBorder="1"/>
    <xf numFmtId="0" fontId="8" fillId="7" borderId="82" xfId="38" applyFont="1" applyFill="1" applyBorder="1" applyAlignment="1">
      <alignment horizontal="center"/>
    </xf>
    <xf numFmtId="0" fontId="8" fillId="7" borderId="82" xfId="38" applyFont="1" applyFill="1" applyBorder="1"/>
    <xf numFmtId="0" fontId="8" fillId="7" borderId="84" xfId="38" applyFont="1" applyFill="1" applyBorder="1"/>
    <xf numFmtId="0" fontId="8" fillId="7" borderId="53" xfId="38" applyFont="1" applyFill="1" applyBorder="1" applyAlignment="1">
      <alignment horizontal="center" vertical="center" wrapText="1"/>
    </xf>
    <xf numFmtId="0" fontId="8" fillId="7" borderId="53" xfId="38" applyFont="1" applyFill="1" applyBorder="1"/>
    <xf numFmtId="0" fontId="8" fillId="7" borderId="56" xfId="38" applyFont="1" applyFill="1" applyBorder="1"/>
    <xf numFmtId="0" fontId="8" fillId="7" borderId="71" xfId="38" applyFont="1" applyFill="1" applyBorder="1" applyAlignment="1">
      <alignment vertical="center"/>
    </xf>
    <xf numFmtId="0" fontId="8" fillId="7" borderId="58" xfId="38" applyFont="1" applyFill="1" applyBorder="1" applyAlignment="1">
      <alignment vertical="center" wrapText="1"/>
    </xf>
    <xf numFmtId="0" fontId="8" fillId="7" borderId="79" xfId="38" applyFont="1" applyFill="1" applyBorder="1" applyAlignment="1">
      <alignment vertical="center" wrapText="1"/>
    </xf>
    <xf numFmtId="0" fontId="8" fillId="7" borderId="75" xfId="38" applyFont="1" applyFill="1" applyBorder="1" applyAlignment="1">
      <alignment vertical="center"/>
    </xf>
    <xf numFmtId="0" fontId="8" fillId="7" borderId="82" xfId="38" applyFont="1" applyFill="1" applyBorder="1" applyAlignment="1">
      <alignment vertical="center" wrapText="1"/>
    </xf>
    <xf numFmtId="0" fontId="8" fillId="7" borderId="0" xfId="38" applyFont="1" applyFill="1" applyAlignment="1">
      <alignment vertical="center" wrapText="1"/>
    </xf>
    <xf numFmtId="0" fontId="8" fillId="7" borderId="83" xfId="38" applyFont="1" applyFill="1" applyBorder="1" applyAlignment="1">
      <alignment vertical="center" wrapText="1"/>
    </xf>
    <xf numFmtId="0" fontId="8" fillId="7" borderId="75" xfId="38" applyFont="1" applyFill="1" applyBorder="1" applyAlignment="1">
      <alignment horizontal="right" vertical="center" wrapText="1"/>
    </xf>
    <xf numFmtId="0" fontId="8" fillId="7" borderId="61" xfId="38" applyFont="1" applyFill="1" applyBorder="1" applyAlignment="1">
      <alignment horizontal="left" vertical="center" wrapText="1"/>
    </xf>
    <xf numFmtId="0" fontId="8" fillId="7" borderId="0" xfId="38" applyFont="1" applyFill="1" applyAlignment="1">
      <alignment horizontal="right" vertical="center" wrapText="1"/>
    </xf>
    <xf numFmtId="0" fontId="8" fillId="7" borderId="52" xfId="38" applyFont="1" applyFill="1" applyBorder="1" applyAlignment="1">
      <alignment horizontal="center" vertical="center" wrapText="1"/>
    </xf>
    <xf numFmtId="0" fontId="8" fillId="7" borderId="52" xfId="38" applyFont="1" applyFill="1" applyBorder="1" applyAlignment="1">
      <alignment vertical="center" wrapText="1"/>
    </xf>
    <xf numFmtId="0" fontId="8" fillId="7" borderId="84" xfId="38" applyFont="1" applyFill="1" applyBorder="1" applyAlignment="1">
      <alignment horizontal="center"/>
    </xf>
    <xf numFmtId="0" fontId="8" fillId="7" borderId="81" xfId="38" applyFont="1" applyFill="1" applyBorder="1" applyAlignment="1">
      <alignment horizontal="center" vertical="center" wrapText="1"/>
    </xf>
    <xf numFmtId="0" fontId="8" fillId="7" borderId="82" xfId="38" applyFont="1" applyFill="1" applyBorder="1" applyAlignment="1">
      <alignment horizontal="center" vertical="center" wrapText="1"/>
    </xf>
    <xf numFmtId="0" fontId="8" fillId="7" borderId="84" xfId="38" applyFont="1" applyFill="1" applyBorder="1" applyAlignment="1">
      <alignment horizontal="center" vertical="center" wrapText="1"/>
    </xf>
    <xf numFmtId="0" fontId="8" fillId="7" borderId="71" xfId="38" applyFont="1" applyFill="1" applyBorder="1" applyAlignment="1">
      <alignment vertical="center" wrapText="1"/>
    </xf>
    <xf numFmtId="0" fontId="8" fillId="7" borderId="0" xfId="38" applyFont="1" applyFill="1" applyAlignment="1">
      <alignment horizontal="center" vertical="center" wrapText="1"/>
    </xf>
    <xf numFmtId="0" fontId="8" fillId="7" borderId="52" xfId="38" applyFont="1" applyFill="1" applyBorder="1"/>
    <xf numFmtId="0" fontId="8" fillId="7" borderId="0" xfId="38" applyFont="1" applyFill="1" applyAlignment="1">
      <alignment horizontal="right"/>
    </xf>
    <xf numFmtId="0" fontId="8" fillId="7" borderId="81" xfId="38" applyFont="1" applyFill="1" applyBorder="1" applyAlignment="1">
      <alignment vertical="center" wrapText="1"/>
    </xf>
    <xf numFmtId="0" fontId="24" fillId="7" borderId="78" xfId="38" applyFont="1" applyFill="1" applyBorder="1" applyAlignment="1">
      <alignment horizontal="left" vertical="center" wrapText="1"/>
    </xf>
    <xf numFmtId="0" fontId="8" fillId="7" borderId="71" xfId="38" applyFont="1" applyFill="1" applyBorder="1" applyAlignment="1">
      <alignment horizontal="center" vertical="center" wrapText="1"/>
    </xf>
    <xf numFmtId="0" fontId="8" fillId="7" borderId="58" xfId="38" applyFont="1" applyFill="1" applyBorder="1" applyAlignment="1">
      <alignment horizontal="center" vertical="center" wrapText="1"/>
    </xf>
    <xf numFmtId="0" fontId="8" fillId="7" borderId="79" xfId="38" applyFont="1" applyFill="1" applyBorder="1" applyAlignment="1">
      <alignment horizontal="center" vertical="center" wrapText="1"/>
    </xf>
    <xf numFmtId="0" fontId="24" fillId="7" borderId="80" xfId="38" applyFont="1" applyFill="1" applyBorder="1" applyAlignment="1">
      <alignment horizontal="left" vertical="center" wrapText="1"/>
    </xf>
    <xf numFmtId="0" fontId="8" fillId="7" borderId="85" xfId="38" applyFont="1" applyFill="1" applyBorder="1" applyAlignment="1">
      <alignment horizontal="right" vertical="center" wrapText="1"/>
    </xf>
    <xf numFmtId="0" fontId="26" fillId="7" borderId="52" xfId="38" applyFont="1" applyFill="1" applyBorder="1" applyAlignment="1">
      <alignment vertical="center" wrapText="1"/>
    </xf>
    <xf numFmtId="0" fontId="8" fillId="7" borderId="0" xfId="38" applyFont="1" applyFill="1" applyAlignment="1">
      <alignment horizontal="right" vertical="center"/>
    </xf>
    <xf numFmtId="0" fontId="8" fillId="7" borderId="66" xfId="38" applyFont="1" applyFill="1" applyBorder="1" applyAlignment="1">
      <alignment horizontal="center" vertical="center" wrapText="1"/>
    </xf>
    <xf numFmtId="0" fontId="8" fillId="7" borderId="63" xfId="38" applyFont="1" applyFill="1" applyBorder="1" applyAlignment="1">
      <alignment horizontal="center" vertical="center" wrapText="1"/>
    </xf>
    <xf numFmtId="0" fontId="8" fillId="7" borderId="83" xfId="38" applyFont="1" applyFill="1" applyBorder="1" applyAlignment="1">
      <alignment horizontal="center" vertical="center" wrapText="1"/>
    </xf>
    <xf numFmtId="49" fontId="14" fillId="7" borderId="71" xfId="38" applyNumberFormat="1" applyFont="1" applyFill="1" applyBorder="1" applyAlignment="1">
      <alignment horizontal="center" vertical="center"/>
    </xf>
    <xf numFmtId="49" fontId="14" fillId="7" borderId="58" xfId="38" applyNumberFormat="1" applyFont="1" applyFill="1" applyBorder="1" applyAlignment="1">
      <alignment horizontal="center" vertical="center"/>
    </xf>
    <xf numFmtId="0" fontId="8" fillId="7" borderId="75" xfId="38" applyFont="1" applyFill="1" applyBorder="1" applyAlignment="1">
      <alignment horizontal="center" vertical="center" wrapText="1"/>
    </xf>
    <xf numFmtId="170" fontId="8" fillId="7" borderId="52" xfId="38" applyNumberFormat="1" applyFont="1" applyFill="1" applyBorder="1" applyAlignment="1">
      <alignment vertical="center" wrapText="1"/>
    </xf>
    <xf numFmtId="49" fontId="14" fillId="7" borderId="0" xfId="38" applyNumberFormat="1" applyFont="1" applyFill="1" applyAlignment="1">
      <alignment horizontal="center" vertical="center"/>
    </xf>
    <xf numFmtId="170" fontId="8" fillId="7" borderId="0" xfId="38" applyNumberFormat="1" applyFont="1" applyFill="1" applyAlignment="1">
      <alignment vertical="center" wrapText="1"/>
    </xf>
    <xf numFmtId="9" fontId="8" fillId="7" borderId="71" xfId="38" applyNumberFormat="1" applyFont="1" applyFill="1" applyBorder="1" applyAlignment="1">
      <alignment horizontal="left" vertical="center" wrapText="1"/>
    </xf>
    <xf numFmtId="9" fontId="8" fillId="7" borderId="58" xfId="38" applyNumberFormat="1" applyFont="1" applyFill="1" applyBorder="1" applyAlignment="1">
      <alignment horizontal="left" vertical="center" wrapText="1"/>
    </xf>
    <xf numFmtId="9" fontId="8" fillId="7" borderId="79" xfId="38" applyNumberFormat="1" applyFont="1" applyFill="1" applyBorder="1" applyAlignment="1">
      <alignment horizontal="left" vertical="center" wrapText="1"/>
    </xf>
    <xf numFmtId="9" fontId="8" fillId="7" borderId="75" xfId="38" applyNumberFormat="1" applyFont="1" applyFill="1" applyBorder="1" applyAlignment="1">
      <alignment horizontal="right" vertical="center" wrapText="1"/>
    </xf>
    <xf numFmtId="9" fontId="8" fillId="7" borderId="0" xfId="38" applyNumberFormat="1" applyFont="1" applyFill="1" applyAlignment="1">
      <alignment horizontal="center" vertical="center" wrapText="1"/>
    </xf>
    <xf numFmtId="9" fontId="8" fillId="7" borderId="0" xfId="38" applyNumberFormat="1" applyFont="1" applyFill="1" applyAlignment="1">
      <alignment horizontal="center"/>
    </xf>
    <xf numFmtId="9" fontId="8" fillId="7" borderId="83" xfId="38" applyNumberFormat="1" applyFont="1" applyFill="1" applyBorder="1" applyAlignment="1">
      <alignment horizontal="left" vertical="center" wrapText="1"/>
    </xf>
    <xf numFmtId="173" fontId="8" fillId="7" borderId="66" xfId="38" applyNumberFormat="1" applyFont="1" applyFill="1" applyBorder="1" applyAlignment="1">
      <alignment horizontal="center" vertical="center" wrapText="1"/>
    </xf>
    <xf numFmtId="173" fontId="8" fillId="7" borderId="63" xfId="38" applyNumberFormat="1" applyFont="1" applyFill="1" applyBorder="1" applyAlignment="1">
      <alignment horizontal="center" vertical="center" wrapText="1"/>
    </xf>
    <xf numFmtId="9" fontId="8" fillId="7" borderId="56" xfId="38" applyNumberFormat="1" applyFont="1" applyFill="1" applyBorder="1" applyAlignment="1">
      <alignment horizontal="center" vertical="center" wrapText="1"/>
    </xf>
    <xf numFmtId="173" fontId="8" fillId="7" borderId="0" xfId="38" applyNumberFormat="1" applyFont="1" applyFill="1" applyAlignment="1">
      <alignment horizontal="center" vertical="center" wrapText="1"/>
    </xf>
    <xf numFmtId="173" fontId="8" fillId="7" borderId="0" xfId="38" applyNumberFormat="1" applyFont="1" applyFill="1" applyAlignment="1">
      <alignment horizontal="center"/>
    </xf>
    <xf numFmtId="9" fontId="8" fillId="7" borderId="83" xfId="38" applyNumberFormat="1" applyFont="1" applyFill="1" applyBorder="1" applyAlignment="1">
      <alignment vertical="center" wrapText="1"/>
    </xf>
    <xf numFmtId="173" fontId="8" fillId="7" borderId="53" xfId="38" applyNumberFormat="1" applyFont="1" applyFill="1" applyBorder="1" applyAlignment="1">
      <alignment horizontal="center" vertical="center" wrapText="1"/>
    </xf>
    <xf numFmtId="173" fontId="8" fillId="7" borderId="58" xfId="38" applyNumberFormat="1" applyFont="1" applyFill="1" applyBorder="1" applyAlignment="1">
      <alignment horizontal="center" vertical="center" wrapText="1"/>
    </xf>
    <xf numFmtId="9" fontId="8" fillId="7" borderId="79" xfId="38" applyNumberFormat="1" applyFont="1" applyFill="1" applyBorder="1" applyAlignment="1">
      <alignment horizontal="center" vertical="center" wrapText="1"/>
    </xf>
    <xf numFmtId="9" fontId="8" fillId="7" borderId="83" xfId="38" applyNumberFormat="1" applyFont="1" applyFill="1" applyBorder="1" applyAlignment="1">
      <alignment horizontal="center" vertical="center" wrapText="1"/>
    </xf>
    <xf numFmtId="9" fontId="8" fillId="7" borderId="81" xfId="38" applyNumberFormat="1" applyFont="1" applyFill="1" applyBorder="1" applyAlignment="1">
      <alignment horizontal="right" vertical="center" wrapText="1"/>
    </xf>
    <xf numFmtId="9" fontId="8" fillId="7" borderId="82" xfId="38" applyNumberFormat="1" applyFont="1" applyFill="1" applyBorder="1"/>
    <xf numFmtId="9" fontId="8" fillId="7" borderId="82" xfId="38" applyNumberFormat="1" applyFont="1" applyFill="1" applyBorder="1" applyAlignment="1">
      <alignment horizontal="center" vertical="center" wrapText="1"/>
    </xf>
    <xf numFmtId="9" fontId="8" fillId="7" borderId="84" xfId="38" applyNumberFormat="1" applyFont="1" applyFill="1" applyBorder="1" applyAlignment="1">
      <alignment horizontal="center" vertical="center" wrapText="1"/>
    </xf>
    <xf numFmtId="0" fontId="8" fillId="7" borderId="75" xfId="38" applyFont="1" applyFill="1" applyBorder="1" applyAlignment="1">
      <alignment vertical="center" wrapText="1"/>
    </xf>
    <xf numFmtId="0" fontId="8" fillId="7" borderId="75" xfId="38" applyFont="1" applyFill="1" applyBorder="1"/>
    <xf numFmtId="0" fontId="8" fillId="7" borderId="0" xfId="38" applyFont="1" applyFill="1" applyAlignment="1">
      <alignment horizontal="center" vertical="top" wrapText="1"/>
    </xf>
    <xf numFmtId="0" fontId="8" fillId="7" borderId="82" xfId="38" applyFont="1" applyFill="1" applyBorder="1" applyAlignment="1">
      <alignment horizontal="center" vertical="top" wrapText="1"/>
    </xf>
    <xf numFmtId="0" fontId="8" fillId="7" borderId="0" xfId="38" applyFont="1" applyFill="1" applyAlignment="1">
      <alignment horizontal="left" vertical="center" wrapText="1"/>
    </xf>
    <xf numFmtId="0" fontId="8" fillId="7" borderId="52" xfId="38" applyFont="1" applyFill="1" applyBorder="1" applyAlignment="1">
      <alignment horizontal="center"/>
    </xf>
    <xf numFmtId="0" fontId="8" fillId="7" borderId="81" xfId="38" applyFont="1" applyFill="1" applyBorder="1"/>
    <xf numFmtId="0" fontId="8" fillId="0" borderId="76" xfId="38" applyFont="1" applyBorder="1" applyAlignment="1">
      <alignment horizontal="left" vertical="center" wrapText="1"/>
    </xf>
    <xf numFmtId="0" fontId="8" fillId="0" borderId="76" xfId="38" applyFont="1" applyBorder="1" applyAlignment="1">
      <alignment vertical="center" wrapText="1"/>
    </xf>
    <xf numFmtId="0" fontId="8" fillId="0" borderId="76" xfId="38" applyFont="1" applyBorder="1" applyAlignment="1">
      <alignment horizontal="left" vertical="center"/>
    </xf>
    <xf numFmtId="0" fontId="9" fillId="0" borderId="76" xfId="38" applyFont="1" applyBorder="1" applyAlignment="1">
      <alignment horizontal="left" vertical="center"/>
    </xf>
    <xf numFmtId="0" fontId="14" fillId="21" borderId="88" xfId="38" applyFont="1" applyFill="1" applyBorder="1" applyAlignment="1">
      <alignment horizontal="center" vertical="center" wrapText="1"/>
    </xf>
    <xf numFmtId="0" fontId="9" fillId="0" borderId="89" xfId="38" applyFont="1" applyBorder="1" applyAlignment="1">
      <alignment horizontal="left"/>
    </xf>
    <xf numFmtId="0" fontId="9" fillId="0" borderId="0" xfId="38" applyFont="1" applyAlignment="1">
      <alignment horizontal="left"/>
    </xf>
    <xf numFmtId="0" fontId="8" fillId="7" borderId="82" xfId="38" applyFont="1" applyFill="1" applyBorder="1" applyAlignment="1">
      <alignment horizontal="center" wrapText="1"/>
    </xf>
    <xf numFmtId="0" fontId="32" fillId="22" borderId="59" xfId="38" applyFont="1" applyFill="1" applyBorder="1" applyAlignment="1">
      <alignment vertical="top"/>
    </xf>
    <xf numFmtId="49" fontId="56" fillId="22" borderId="58" xfId="38" applyNumberFormat="1" applyFont="1" applyFill="1" applyBorder="1"/>
    <xf numFmtId="49" fontId="56" fillId="22" borderId="65" xfId="38" applyNumberFormat="1" applyFont="1" applyFill="1" applyBorder="1"/>
    <xf numFmtId="0" fontId="24" fillId="0" borderId="59" xfId="38" applyFont="1" applyBorder="1" applyAlignment="1">
      <alignment vertical="top"/>
    </xf>
    <xf numFmtId="0" fontId="24" fillId="10" borderId="52" xfId="38" applyFont="1" applyFill="1" applyBorder="1" applyAlignment="1">
      <alignment vertical="top"/>
    </xf>
    <xf numFmtId="0" fontId="24" fillId="0" borderId="61" xfId="38" applyFont="1" applyBorder="1" applyAlignment="1">
      <alignment vertical="top"/>
    </xf>
    <xf numFmtId="0" fontId="8" fillId="10" borderId="82" xfId="38" applyFont="1" applyFill="1" applyBorder="1" applyAlignment="1">
      <alignment vertical="top"/>
    </xf>
    <xf numFmtId="0" fontId="8" fillId="10" borderId="86" xfId="38" applyFont="1" applyFill="1" applyBorder="1" applyAlignment="1">
      <alignment vertical="top"/>
    </xf>
    <xf numFmtId="0" fontId="8" fillId="10" borderId="62" xfId="38" applyFont="1" applyFill="1" applyBorder="1" applyAlignment="1">
      <alignment vertical="top"/>
    </xf>
    <xf numFmtId="0" fontId="24" fillId="10" borderId="61" xfId="38" applyFont="1" applyFill="1" applyBorder="1" applyAlignment="1">
      <alignment vertical="top"/>
    </xf>
    <xf numFmtId="0" fontId="8" fillId="10" borderId="53" xfId="38" applyFont="1" applyFill="1" applyBorder="1" applyAlignment="1">
      <alignment vertical="top"/>
    </xf>
    <xf numFmtId="0" fontId="8" fillId="10" borderId="63" xfId="38" applyFont="1" applyFill="1" applyBorder="1" applyAlignment="1">
      <alignment vertical="top"/>
    </xf>
    <xf numFmtId="0" fontId="8" fillId="10" borderId="0" xfId="38" applyFont="1" applyFill="1" applyAlignment="1">
      <alignment vertical="top"/>
    </xf>
    <xf numFmtId="0" fontId="8" fillId="10" borderId="64" xfId="38" applyFont="1" applyFill="1" applyBorder="1" applyAlignment="1">
      <alignment vertical="top"/>
    </xf>
    <xf numFmtId="0" fontId="24" fillId="10" borderId="64" xfId="38" applyFont="1" applyFill="1" applyBorder="1" applyAlignment="1">
      <alignment vertical="top"/>
    </xf>
    <xf numFmtId="0" fontId="8" fillId="10" borderId="58" xfId="38" applyFont="1" applyFill="1" applyBorder="1" applyAlignment="1">
      <alignment vertical="top"/>
    </xf>
    <xf numFmtId="0" fontId="8" fillId="10" borderId="61" xfId="38" applyFont="1" applyFill="1" applyBorder="1" applyAlignment="1">
      <alignment vertical="top"/>
    </xf>
    <xf numFmtId="0" fontId="8" fillId="10" borderId="52" xfId="38" applyFont="1" applyFill="1" applyBorder="1" applyAlignment="1">
      <alignment vertical="top"/>
    </xf>
    <xf numFmtId="0" fontId="24" fillId="10" borderId="59" xfId="38" applyFont="1" applyFill="1" applyBorder="1" applyAlignment="1">
      <alignment vertical="top"/>
    </xf>
    <xf numFmtId="0" fontId="24" fillId="10" borderId="108" xfId="38" applyFont="1" applyFill="1" applyBorder="1" applyAlignment="1">
      <alignment vertical="top"/>
    </xf>
    <xf numFmtId="0" fontId="26" fillId="10" borderId="63" xfId="38" applyFont="1" applyFill="1" applyBorder="1" applyAlignment="1">
      <alignment vertical="top"/>
    </xf>
    <xf numFmtId="0" fontId="8" fillId="10" borderId="66" xfId="38" applyFont="1" applyFill="1" applyBorder="1" applyAlignment="1">
      <alignment vertical="top"/>
    </xf>
    <xf numFmtId="49" fontId="14" fillId="10" borderId="0" xfId="38" applyNumberFormat="1" applyFont="1" applyFill="1" applyAlignment="1">
      <alignment vertical="top"/>
    </xf>
    <xf numFmtId="170" fontId="8" fillId="10" borderId="52" xfId="38" applyNumberFormat="1" applyFont="1" applyFill="1" applyBorder="1" applyAlignment="1">
      <alignment vertical="top"/>
    </xf>
    <xf numFmtId="170" fontId="8" fillId="10" borderId="0" xfId="38" applyNumberFormat="1" applyFont="1" applyFill="1" applyAlignment="1">
      <alignment vertical="top"/>
    </xf>
    <xf numFmtId="0" fontId="8" fillId="10" borderId="65" xfId="38" applyFont="1" applyFill="1" applyBorder="1" applyAlignment="1">
      <alignment vertical="top"/>
    </xf>
    <xf numFmtId="9" fontId="8" fillId="10" borderId="63" xfId="38" applyNumberFormat="1" applyFont="1" applyFill="1" applyBorder="1" applyAlignment="1">
      <alignment vertical="top"/>
    </xf>
    <xf numFmtId="9" fontId="8" fillId="10" borderId="53" xfId="38" applyNumberFormat="1" applyFont="1" applyFill="1" applyBorder="1" applyAlignment="1">
      <alignment vertical="top"/>
    </xf>
    <xf numFmtId="9" fontId="8" fillId="10" borderId="0" xfId="38" applyNumberFormat="1" applyFont="1" applyFill="1" applyAlignment="1">
      <alignment vertical="top"/>
    </xf>
    <xf numFmtId="9" fontId="8" fillId="10" borderId="64" xfId="38" applyNumberFormat="1" applyFont="1" applyFill="1" applyBorder="1" applyAlignment="1">
      <alignment vertical="top"/>
    </xf>
    <xf numFmtId="9" fontId="8" fillId="10" borderId="82" xfId="38" applyNumberFormat="1" applyFont="1" applyFill="1" applyBorder="1" applyAlignment="1">
      <alignment vertical="top"/>
    </xf>
    <xf numFmtId="1" fontId="8" fillId="10" borderId="86" xfId="38" applyNumberFormat="1" applyFont="1" applyFill="1" applyBorder="1" applyAlignment="1">
      <alignment vertical="top"/>
    </xf>
    <xf numFmtId="9" fontId="8" fillId="10" borderId="62" xfId="38" applyNumberFormat="1" applyFont="1" applyFill="1" applyBorder="1" applyAlignment="1">
      <alignment vertical="top"/>
    </xf>
    <xf numFmtId="1" fontId="8" fillId="10" borderId="82" xfId="38" applyNumberFormat="1" applyFont="1" applyFill="1" applyBorder="1" applyAlignment="1">
      <alignment vertical="top"/>
    </xf>
    <xf numFmtId="1" fontId="8" fillId="10" borderId="62" xfId="38" applyNumberFormat="1" applyFont="1" applyFill="1" applyBorder="1" applyAlignment="1">
      <alignment vertical="top"/>
    </xf>
    <xf numFmtId="0" fontId="8" fillId="0" borderId="61" xfId="38" applyFont="1" applyBorder="1" applyAlignment="1">
      <alignment vertical="top"/>
    </xf>
    <xf numFmtId="0" fontId="9" fillId="0" borderId="61" xfId="38" applyFont="1" applyBorder="1" applyAlignment="1">
      <alignment vertical="top"/>
    </xf>
    <xf numFmtId="0" fontId="14" fillId="22" borderId="66" xfId="38" applyFont="1" applyFill="1" applyBorder="1" applyAlignment="1">
      <alignment vertical="top"/>
    </xf>
    <xf numFmtId="0" fontId="58" fillId="0" borderId="61" xfId="38" applyFont="1" applyBorder="1" applyAlignment="1">
      <alignment vertical="top"/>
    </xf>
    <xf numFmtId="0" fontId="5" fillId="0" borderId="0" xfId="15" applyFont="1"/>
    <xf numFmtId="0" fontId="1" fillId="3" borderId="8" xfId="13" applyFont="1" applyFill="1" applyBorder="1" applyAlignment="1" applyProtection="1">
      <alignment horizontal="left" vertical="center" wrapText="1"/>
    </xf>
    <xf numFmtId="0" fontId="3" fillId="3" borderId="23" xfId="13" applyFont="1" applyFill="1" applyBorder="1" applyAlignment="1" applyProtection="1">
      <alignment horizontal="right" vertical="center" wrapText="1"/>
    </xf>
    <xf numFmtId="0" fontId="3" fillId="3" borderId="13" xfId="13" applyFont="1" applyFill="1" applyBorder="1" applyAlignment="1" applyProtection="1">
      <alignment horizontal="justify" vertical="center" wrapText="1"/>
    </xf>
    <xf numFmtId="0" fontId="3" fillId="3" borderId="0" xfId="13" applyFont="1" applyFill="1" applyBorder="1" applyAlignment="1" applyProtection="1">
      <alignment horizontal="right" vertical="center" wrapText="1"/>
    </xf>
    <xf numFmtId="0" fontId="3" fillId="3" borderId="8" xfId="13" applyFont="1" applyFill="1" applyBorder="1" applyAlignment="1" applyProtection="1">
      <alignment horizontal="justify" vertical="center" wrapText="1"/>
    </xf>
    <xf numFmtId="0" fontId="3" fillId="3" borderId="26" xfId="13" applyFont="1" applyFill="1" applyBorder="1" applyAlignment="1" applyProtection="1">
      <alignment vertical="center" wrapText="1"/>
    </xf>
    <xf numFmtId="0" fontId="3" fillId="3" borderId="8" xfId="13" applyFont="1" applyFill="1" applyBorder="1" applyAlignment="1" applyProtection="1">
      <alignment horizontal="center" vertical="center" wrapText="1"/>
    </xf>
    <xf numFmtId="0" fontId="3" fillId="3" borderId="8" xfId="13" applyFont="1" applyFill="1" applyBorder="1" applyAlignment="1" applyProtection="1">
      <alignment vertical="center" wrapText="1"/>
    </xf>
    <xf numFmtId="0" fontId="3" fillId="3" borderId="0" xfId="13" applyFont="1" applyFill="1" applyBorder="1" applyAlignment="1" applyProtection="1">
      <alignment vertical="center" wrapText="1"/>
    </xf>
    <xf numFmtId="0" fontId="1" fillId="3" borderId="8" xfId="13" applyFont="1" applyFill="1" applyBorder="1" applyAlignment="1" applyProtection="1">
      <alignment horizontal="center" vertical="center" wrapText="1"/>
    </xf>
    <xf numFmtId="0" fontId="3" fillId="3" borderId="5" xfId="8" applyFont="1" applyFill="1" applyBorder="1" applyAlignment="1">
      <alignment horizontal="left"/>
    </xf>
    <xf numFmtId="0" fontId="3" fillId="3" borderId="4" xfId="13" applyFont="1" applyFill="1" applyBorder="1" applyAlignment="1" applyProtection="1">
      <alignment horizontal="center" vertical="center" wrapText="1"/>
    </xf>
    <xf numFmtId="0" fontId="3" fillId="3" borderId="5" xfId="13" applyFont="1" applyFill="1" applyBorder="1" applyAlignment="1" applyProtection="1">
      <alignment horizontal="center" vertical="center" wrapText="1"/>
    </xf>
    <xf numFmtId="0" fontId="3" fillId="3" borderId="28" xfId="13" applyFont="1" applyFill="1" applyBorder="1" applyAlignment="1" applyProtection="1">
      <alignment horizontal="center" vertical="center" wrapText="1"/>
    </xf>
    <xf numFmtId="0" fontId="3" fillId="3" borderId="24" xfId="13" applyFont="1" applyFill="1" applyBorder="1" applyAlignment="1" applyProtection="1">
      <alignment vertical="center" wrapText="1"/>
    </xf>
    <xf numFmtId="0" fontId="3" fillId="3" borderId="11" xfId="13" applyFont="1" applyFill="1" applyBorder="1" applyAlignment="1" applyProtection="1">
      <alignment vertical="center" wrapText="1"/>
    </xf>
    <xf numFmtId="0" fontId="3" fillId="3" borderId="0" xfId="13" applyFont="1" applyFill="1" applyBorder="1" applyAlignment="1" applyProtection="1">
      <alignment horizontal="center" vertical="center" wrapText="1"/>
    </xf>
    <xf numFmtId="0" fontId="3" fillId="3" borderId="4" xfId="13" applyFont="1" applyFill="1" applyBorder="1" applyAlignment="1" applyProtection="1">
      <alignment vertical="center" wrapText="1"/>
    </xf>
    <xf numFmtId="0" fontId="3" fillId="3" borderId="5" xfId="13" applyFont="1" applyFill="1" applyBorder="1" applyAlignment="1" applyProtection="1">
      <alignment vertical="center" wrapText="1"/>
    </xf>
    <xf numFmtId="0" fontId="3" fillId="3" borderId="24" xfId="13" applyFont="1" applyFill="1" applyBorder="1" applyAlignment="1" applyProtection="1">
      <alignment horizontal="center" vertical="center" wrapText="1"/>
    </xf>
    <xf numFmtId="0" fontId="3" fillId="3" borderId="11" xfId="13" applyFont="1" applyFill="1" applyBorder="1" applyAlignment="1" applyProtection="1">
      <alignment horizontal="center" vertical="center" wrapText="1"/>
    </xf>
    <xf numFmtId="0" fontId="3" fillId="3" borderId="31" xfId="13" applyFont="1" applyFill="1" applyBorder="1" applyAlignment="1" applyProtection="1">
      <alignment horizontal="center" vertical="center" wrapText="1"/>
    </xf>
    <xf numFmtId="0" fontId="3" fillId="3" borderId="33" xfId="13" applyFont="1" applyFill="1" applyBorder="1" applyAlignment="1" applyProtection="1">
      <alignment horizontal="right" vertical="center" wrapText="1"/>
    </xf>
    <xf numFmtId="0" fontId="28" fillId="3" borderId="8" xfId="13" applyFont="1" applyFill="1" applyBorder="1" applyAlignment="1" applyProtection="1">
      <alignment vertical="center" wrapText="1"/>
    </xf>
    <xf numFmtId="0" fontId="3" fillId="3" borderId="0" xfId="13" applyFont="1" applyFill="1" applyBorder="1" applyAlignment="1" applyProtection="1">
      <alignment horizontal="right" vertical="center"/>
    </xf>
    <xf numFmtId="0" fontId="3" fillId="3" borderId="26" xfId="13" applyFont="1" applyFill="1" applyBorder="1" applyAlignment="1" applyProtection="1">
      <alignment horizontal="center" vertical="center" wrapText="1"/>
    </xf>
    <xf numFmtId="0" fontId="3" fillId="3" borderId="23" xfId="13" applyFont="1" applyFill="1" applyBorder="1" applyAlignment="1" applyProtection="1">
      <alignment horizontal="center" vertical="center" wrapText="1"/>
    </xf>
    <xf numFmtId="0" fontId="3" fillId="3" borderId="8" xfId="9" applyFont="1" applyFill="1" applyBorder="1" applyAlignment="1">
      <alignment horizontal="center" vertical="center"/>
    </xf>
    <xf numFmtId="0" fontId="3" fillId="3" borderId="5" xfId="13" applyFont="1" applyFill="1" applyBorder="1" applyAlignment="1" applyProtection="1">
      <alignment horizontal="right" vertical="center"/>
    </xf>
    <xf numFmtId="0" fontId="1" fillId="3" borderId="3" xfId="9" applyFont="1" applyFill="1" applyBorder="1" applyAlignment="1">
      <alignment horizontal="center" vertical="center" wrapText="1"/>
    </xf>
    <xf numFmtId="0" fontId="1" fillId="3" borderId="21" xfId="9" applyFont="1" applyFill="1" applyBorder="1" applyAlignment="1">
      <alignment horizontal="center" vertical="center" wrapText="1"/>
    </xf>
    <xf numFmtId="0" fontId="3" fillId="3" borderId="0" xfId="13" applyFont="1" applyFill="1" applyBorder="1" applyAlignment="1" applyProtection="1">
      <alignment horizontal="left" vertical="center" wrapText="1"/>
    </xf>
    <xf numFmtId="0" fontId="45" fillId="0" borderId="19" xfId="8" applyFont="1" applyBorder="1" applyAlignment="1">
      <alignment horizontal="left" vertical="center"/>
    </xf>
    <xf numFmtId="0" fontId="8" fillId="3" borderId="5" xfId="8" applyFont="1" applyFill="1" applyBorder="1" applyAlignment="1">
      <alignment horizontal="left"/>
    </xf>
    <xf numFmtId="0" fontId="50" fillId="0" borderId="8" xfId="1" applyFont="1" applyBorder="1" applyAlignment="1">
      <alignment vertical="center"/>
    </xf>
    <xf numFmtId="0" fontId="50" fillId="0" borderId="8" xfId="1" applyFont="1" applyBorder="1" applyAlignment="1">
      <alignment horizontal="center" vertical="center" wrapText="1"/>
    </xf>
    <xf numFmtId="0" fontId="36" fillId="3" borderId="8" xfId="1" applyFont="1" applyFill="1" applyBorder="1" applyAlignment="1">
      <alignment horizontal="center" vertical="center" wrapText="1"/>
    </xf>
    <xf numFmtId="0" fontId="36" fillId="0" borderId="8" xfId="1" applyFont="1" applyBorder="1" applyAlignment="1">
      <alignment horizontal="center" vertical="center" wrapText="1"/>
    </xf>
    <xf numFmtId="0" fontId="50" fillId="4" borderId="8" xfId="1" applyFont="1" applyFill="1" applyBorder="1" applyAlignment="1">
      <alignment horizontal="center" vertical="center" wrapText="1"/>
    </xf>
    <xf numFmtId="0" fontId="50" fillId="4" borderId="8" xfId="0" applyFont="1" applyFill="1" applyBorder="1" applyAlignment="1">
      <alignment horizontal="center" vertical="center" wrapText="1"/>
    </xf>
    <xf numFmtId="0" fontId="50" fillId="4" borderId="8" xfId="0" applyFont="1" applyFill="1" applyBorder="1" applyAlignment="1">
      <alignment horizontal="center" vertical="center"/>
    </xf>
    <xf numFmtId="9" fontId="22" fillId="3" borderId="8" xfId="0" applyNumberFormat="1" applyFont="1" applyFill="1" applyBorder="1" applyAlignment="1">
      <alignment horizontal="center" vertical="center" wrapText="1"/>
    </xf>
    <xf numFmtId="14" fontId="36" fillId="3" borderId="8" xfId="1" applyNumberFormat="1" applyFont="1" applyFill="1" applyBorder="1" applyAlignment="1">
      <alignment horizontal="center" vertical="center" wrapText="1"/>
    </xf>
    <xf numFmtId="175" fontId="36" fillId="3" borderId="8" xfId="1" applyNumberFormat="1" applyFont="1" applyFill="1" applyBorder="1" applyAlignment="1">
      <alignment horizontal="center" vertical="center" wrapText="1"/>
    </xf>
    <xf numFmtId="167" fontId="36" fillId="18" borderId="8" xfId="1" applyNumberFormat="1" applyFont="1" applyFill="1" applyBorder="1" applyAlignment="1">
      <alignment horizontal="center" vertical="center" wrapText="1"/>
    </xf>
    <xf numFmtId="0" fontId="35" fillId="3" borderId="8" xfId="5" applyFont="1" applyFill="1" applyBorder="1" applyAlignment="1" applyProtection="1">
      <alignment horizontal="left" vertical="center" wrapText="1"/>
    </xf>
    <xf numFmtId="186" fontId="36" fillId="3" borderId="8" xfId="1" applyNumberFormat="1" applyFont="1" applyFill="1" applyBorder="1" applyAlignment="1">
      <alignment horizontal="center" vertical="center" wrapText="1"/>
    </xf>
    <xf numFmtId="0" fontId="36" fillId="18" borderId="8" xfId="1" applyFont="1" applyFill="1" applyBorder="1" applyAlignment="1">
      <alignment horizontal="center" vertical="center" wrapText="1"/>
    </xf>
    <xf numFmtId="0" fontId="36" fillId="18" borderId="8" xfId="1" applyFont="1" applyFill="1" applyBorder="1" applyAlignment="1">
      <alignment horizontal="left" vertical="center" wrapText="1"/>
    </xf>
    <xf numFmtId="0" fontId="53" fillId="18" borderId="8" xfId="5" applyFont="1" applyFill="1" applyBorder="1" applyAlignment="1" applyProtection="1">
      <alignment horizontal="left" vertical="center" wrapText="1"/>
    </xf>
    <xf numFmtId="0" fontId="49" fillId="3" borderId="8" xfId="0" applyFont="1" applyFill="1" applyBorder="1" applyAlignment="1">
      <alignment horizontal="center" vertical="center" wrapText="1"/>
    </xf>
    <xf numFmtId="168" fontId="36" fillId="3" borderId="8" xfId="1" applyNumberFormat="1" applyFont="1" applyFill="1" applyBorder="1" applyAlignment="1">
      <alignment horizontal="center" vertical="center" wrapText="1"/>
    </xf>
    <xf numFmtId="0" fontId="35" fillId="3" borderId="8" xfId="5" applyFont="1" applyFill="1" applyBorder="1" applyAlignment="1">
      <alignment horizontal="left" vertical="center" wrapText="1"/>
    </xf>
    <xf numFmtId="0" fontId="22" fillId="3" borderId="0" xfId="9" applyFont="1" applyFill="1" applyAlignment="1">
      <alignment vertical="center"/>
    </xf>
    <xf numFmtId="171" fontId="36" fillId="3" borderId="8" xfId="3" applyNumberFormat="1" applyFont="1" applyFill="1" applyBorder="1" applyAlignment="1">
      <alignment horizontal="center" vertical="center" wrapText="1"/>
    </xf>
    <xf numFmtId="0" fontId="36" fillId="3" borderId="8" xfId="2" applyNumberFormat="1" applyFont="1" applyFill="1" applyBorder="1" applyAlignment="1">
      <alignment horizontal="center" vertical="center" wrapText="1"/>
    </xf>
    <xf numFmtId="0" fontId="51" fillId="3" borderId="8" xfId="13" applyFont="1" applyFill="1" applyBorder="1" applyAlignment="1" applyProtection="1">
      <alignment horizontal="left" vertical="center" wrapText="1"/>
    </xf>
    <xf numFmtId="173" fontId="22" fillId="3" borderId="8" xfId="0" applyNumberFormat="1" applyFont="1" applyFill="1" applyBorder="1" applyAlignment="1">
      <alignment horizontal="center" vertical="center" wrapText="1"/>
    </xf>
    <xf numFmtId="185" fontId="36" fillId="3" borderId="8" xfId="0" applyNumberFormat="1" applyFont="1" applyFill="1" applyBorder="1" applyAlignment="1">
      <alignment horizontal="center" vertical="center" wrapText="1"/>
    </xf>
    <xf numFmtId="6" fontId="36" fillId="3" borderId="8" xfId="0" applyNumberFormat="1" applyFont="1" applyFill="1" applyBorder="1" applyAlignment="1">
      <alignment horizontal="center" vertical="center" wrapText="1"/>
    </xf>
    <xf numFmtId="1" fontId="36" fillId="3" borderId="8" xfId="1" applyNumberFormat="1" applyFont="1" applyFill="1" applyBorder="1" applyAlignment="1">
      <alignment horizontal="center" vertical="center" wrapText="1"/>
    </xf>
    <xf numFmtId="172" fontId="36" fillId="3" borderId="8" xfId="1" applyNumberFormat="1" applyFont="1" applyFill="1" applyBorder="1" applyAlignment="1">
      <alignment horizontal="center" vertical="center" wrapText="1"/>
    </xf>
    <xf numFmtId="175" fontId="22" fillId="3" borderId="8" xfId="0" applyNumberFormat="1" applyFont="1" applyFill="1" applyBorder="1" applyAlignment="1">
      <alignment horizontal="center" vertical="center" wrapText="1"/>
    </xf>
    <xf numFmtId="44" fontId="36" fillId="3" borderId="8" xfId="27" applyFont="1" applyFill="1" applyBorder="1" applyAlignment="1">
      <alignment horizontal="center" vertical="center" wrapText="1"/>
    </xf>
    <xf numFmtId="44" fontId="36" fillId="3" borderId="8" xfId="1" applyNumberFormat="1" applyFont="1" applyFill="1" applyBorder="1" applyAlignment="1">
      <alignment horizontal="center" vertical="center" wrapText="1"/>
    </xf>
    <xf numFmtId="9" fontId="36" fillId="3" borderId="8" xfId="1" applyNumberFormat="1" applyFont="1" applyFill="1" applyBorder="1" applyAlignment="1">
      <alignment horizontal="center" vertical="center" wrapText="1"/>
    </xf>
    <xf numFmtId="0" fontId="36" fillId="7" borderId="8" xfId="0" applyFont="1" applyFill="1" applyBorder="1" applyAlignment="1">
      <alignment horizontal="center" vertical="center" wrapText="1"/>
    </xf>
    <xf numFmtId="14" fontId="36" fillId="7" borderId="8" xfId="0" applyNumberFormat="1" applyFont="1" applyFill="1" applyBorder="1" applyAlignment="1">
      <alignment horizontal="center" vertical="center" wrapText="1"/>
    </xf>
    <xf numFmtId="9" fontId="36" fillId="7" borderId="8" xfId="4" applyFont="1" applyFill="1" applyBorder="1" applyAlignment="1">
      <alignment horizontal="center" vertical="center" wrapText="1"/>
    </xf>
    <xf numFmtId="171" fontId="36" fillId="7" borderId="8" xfId="27" applyNumberFormat="1" applyFont="1" applyFill="1" applyBorder="1" applyAlignment="1">
      <alignment horizontal="center" vertical="center" wrapText="1"/>
    </xf>
    <xf numFmtId="178" fontId="36" fillId="7" borderId="8" xfId="2" applyNumberFormat="1" applyFont="1" applyFill="1" applyBorder="1" applyAlignment="1">
      <alignment horizontal="center" vertical="center" wrapText="1"/>
    </xf>
    <xf numFmtId="3" fontId="36" fillId="3" borderId="8" xfId="1" applyNumberFormat="1" applyFont="1" applyFill="1" applyBorder="1" applyAlignment="1">
      <alignment horizontal="center" vertical="center" wrapText="1"/>
    </xf>
    <xf numFmtId="167" fontId="36" fillId="3" borderId="8" xfId="28" applyNumberFormat="1" applyFont="1" applyFill="1" applyBorder="1" applyAlignment="1">
      <alignment horizontal="center" vertical="center" wrapText="1"/>
    </xf>
    <xf numFmtId="0" fontId="52" fillId="3" borderId="8" xfId="5" applyFont="1" applyFill="1" applyBorder="1" applyAlignment="1" applyProtection="1">
      <alignment horizontal="left" vertical="center" wrapText="1"/>
    </xf>
    <xf numFmtId="181" fontId="36" fillId="3" borderId="8" xfId="1" applyNumberFormat="1" applyFont="1" applyFill="1" applyBorder="1" applyAlignment="1">
      <alignment horizontal="center" vertical="center" wrapText="1"/>
    </xf>
    <xf numFmtId="0" fontId="22" fillId="16" borderId="8" xfId="0" applyFont="1" applyFill="1" applyBorder="1" applyAlignment="1">
      <alignment horizontal="center" vertical="center" wrapText="1"/>
    </xf>
    <xf numFmtId="167" fontId="22" fillId="16" borderId="8" xfId="0" applyNumberFormat="1" applyFont="1" applyFill="1" applyBorder="1" applyAlignment="1">
      <alignment horizontal="center" vertical="center" wrapText="1"/>
    </xf>
    <xf numFmtId="14" fontId="22" fillId="16" borderId="8" xfId="0" applyNumberFormat="1" applyFont="1" applyFill="1" applyBorder="1" applyAlignment="1">
      <alignment horizontal="center" vertical="center" wrapText="1"/>
    </xf>
    <xf numFmtId="3" fontId="22" fillId="16" borderId="8" xfId="0" applyNumberFormat="1" applyFont="1" applyFill="1" applyBorder="1" applyAlignment="1">
      <alignment horizontal="center" vertical="center" wrapText="1"/>
    </xf>
    <xf numFmtId="14" fontId="22" fillId="3" borderId="8" xfId="0" applyNumberFormat="1" applyFont="1" applyFill="1" applyBorder="1" applyAlignment="1">
      <alignment horizontal="center" vertical="center" wrapText="1"/>
    </xf>
    <xf numFmtId="0" fontId="51" fillId="3" borderId="8" xfId="5" applyFont="1" applyFill="1" applyBorder="1" applyAlignment="1" applyProtection="1">
      <alignment horizontal="left" vertical="center" wrapText="1"/>
    </xf>
    <xf numFmtId="183" fontId="22" fillId="3" borderId="8" xfId="34" applyNumberFormat="1" applyFont="1" applyFill="1" applyBorder="1" applyAlignment="1">
      <alignment horizontal="center" vertical="center" wrapText="1"/>
    </xf>
    <xf numFmtId="184" fontId="36" fillId="3" borderId="8" xfId="1" applyNumberFormat="1" applyFont="1" applyFill="1" applyBorder="1" applyAlignment="1">
      <alignment horizontal="center" vertical="center" wrapText="1"/>
    </xf>
    <xf numFmtId="183" fontId="36" fillId="3" borderId="8" xfId="34" applyNumberFormat="1" applyFont="1" applyFill="1" applyBorder="1" applyAlignment="1">
      <alignment horizontal="center" vertical="center" wrapText="1"/>
    </xf>
    <xf numFmtId="6" fontId="22" fillId="3" borderId="8" xfId="0" applyNumberFormat="1" applyFont="1" applyFill="1" applyBorder="1" applyAlignment="1">
      <alignment horizontal="center" vertical="center" wrapText="1"/>
    </xf>
    <xf numFmtId="0" fontId="51" fillId="3" borderId="8" xfId="7" applyFont="1" applyFill="1" applyBorder="1" applyAlignment="1" applyProtection="1">
      <alignment horizontal="left" vertical="center" wrapText="1"/>
    </xf>
    <xf numFmtId="0" fontId="22" fillId="0" borderId="0" xfId="0" applyFont="1" applyAlignment="1">
      <alignment horizontal="center"/>
    </xf>
    <xf numFmtId="0" fontId="22" fillId="0" borderId="0" xfId="0" applyFont="1" applyAlignment="1">
      <alignment horizontal="center" wrapText="1"/>
    </xf>
    <xf numFmtId="0" fontId="36" fillId="0" borderId="0" xfId="0" applyFont="1" applyAlignment="1">
      <alignment horizontal="center" wrapText="1"/>
    </xf>
    <xf numFmtId="0" fontId="22" fillId="9" borderId="0" xfId="0" applyFont="1" applyFill="1" applyAlignment="1">
      <alignment horizontal="center"/>
    </xf>
    <xf numFmtId="168" fontId="3" fillId="3" borderId="8" xfId="1" applyNumberFormat="1" applyFont="1" applyFill="1" applyBorder="1" applyAlignment="1">
      <alignment vertical="center" wrapText="1"/>
    </xf>
    <xf numFmtId="0" fontId="3" fillId="3" borderId="8" xfId="1" applyFont="1" applyFill="1" applyBorder="1" applyAlignment="1">
      <alignment vertical="center" wrapText="1"/>
    </xf>
    <xf numFmtId="0" fontId="3" fillId="3" borderId="8" xfId="1" applyFont="1" applyFill="1" applyBorder="1" applyAlignment="1">
      <alignment horizontal="center" vertical="center" wrapText="1"/>
    </xf>
    <xf numFmtId="168" fontId="3" fillId="0" borderId="8" xfId="1" applyNumberFormat="1" applyFont="1" applyBorder="1" applyAlignment="1">
      <alignment vertical="center" wrapText="1"/>
    </xf>
    <xf numFmtId="167" fontId="3" fillId="3" borderId="8" xfId="1" applyNumberFormat="1" applyFont="1" applyFill="1" applyBorder="1" applyAlignment="1">
      <alignment vertical="center" wrapText="1"/>
    </xf>
    <xf numFmtId="0" fontId="3" fillId="3" borderId="8" xfId="1" applyFont="1" applyFill="1" applyBorder="1" applyAlignment="1">
      <alignment vertical="top" wrapText="1"/>
    </xf>
    <xf numFmtId="0" fontId="6" fillId="3" borderId="8" xfId="5" applyFill="1" applyBorder="1" applyAlignment="1">
      <alignment horizontal="left" vertical="center" wrapText="1"/>
    </xf>
    <xf numFmtId="41" fontId="10" fillId="3" borderId="1" xfId="14" applyFont="1" applyFill="1" applyBorder="1" applyAlignment="1">
      <alignment horizontal="center" vertical="center" wrapText="1"/>
    </xf>
    <xf numFmtId="41" fontId="10" fillId="3" borderId="3" xfId="14" applyFont="1" applyFill="1" applyBorder="1" applyAlignment="1">
      <alignment horizontal="center" vertical="center" wrapText="1"/>
    </xf>
    <xf numFmtId="0" fontId="6" fillId="18" borderId="8" xfId="5" applyFill="1" applyBorder="1" applyAlignment="1" applyProtection="1">
      <alignment horizontal="left" vertical="center" wrapText="1"/>
    </xf>
    <xf numFmtId="49" fontId="8" fillId="10" borderId="52" xfId="38" applyNumberFormat="1" applyFont="1" applyFill="1" applyBorder="1" applyAlignment="1">
      <alignment vertical="top"/>
    </xf>
    <xf numFmtId="1" fontId="10" fillId="3" borderId="0" xfId="9" applyNumberFormat="1" applyFont="1" applyFill="1" applyAlignment="1">
      <alignment horizontal="center" wrapText="1"/>
    </xf>
    <xf numFmtId="1" fontId="10" fillId="3" borderId="8" xfId="9" applyNumberFormat="1" applyFont="1" applyFill="1" applyBorder="1" applyAlignment="1">
      <alignment horizontal="center" wrapText="1"/>
    </xf>
    <xf numFmtId="0" fontId="8" fillId="0" borderId="8" xfId="0" applyFont="1" applyBorder="1"/>
    <xf numFmtId="0" fontId="8" fillId="3" borderId="1" xfId="9" applyFont="1" applyFill="1" applyBorder="1" applyAlignment="1">
      <alignment horizontal="center" vertical="center" wrapText="1"/>
    </xf>
    <xf numFmtId="0" fontId="8" fillId="3" borderId="8" xfId="9" applyFont="1" applyFill="1" applyBorder="1" applyAlignment="1">
      <alignment horizontal="center" vertical="center" wrapText="1"/>
    </xf>
    <xf numFmtId="9" fontId="22" fillId="3" borderId="15" xfId="0" applyNumberFormat="1" applyFont="1" applyFill="1" applyBorder="1" applyAlignment="1">
      <alignment horizontal="center" vertical="center" wrapText="1"/>
    </xf>
    <xf numFmtId="173" fontId="22" fillId="3" borderId="15" xfId="0" applyNumberFormat="1" applyFont="1" applyFill="1" applyBorder="1" applyAlignment="1">
      <alignment horizontal="center" vertical="center" wrapText="1"/>
    </xf>
    <xf numFmtId="0" fontId="22" fillId="3" borderId="15" xfId="0" applyFont="1" applyFill="1" applyBorder="1" applyAlignment="1">
      <alignment horizontal="center" vertical="center" wrapText="1"/>
    </xf>
    <xf numFmtId="0" fontId="36" fillId="3" borderId="15" xfId="1" applyFont="1" applyFill="1" applyBorder="1" applyAlignment="1">
      <alignment horizontal="center" vertical="center" wrapText="1"/>
    </xf>
    <xf numFmtId="14" fontId="36" fillId="7" borderId="15" xfId="0" applyNumberFormat="1" applyFont="1" applyFill="1" applyBorder="1" applyAlignment="1">
      <alignment horizontal="center" vertical="center" wrapText="1"/>
    </xf>
    <xf numFmtId="167" fontId="36" fillId="3" borderId="15" xfId="1" applyNumberFormat="1" applyFont="1" applyFill="1" applyBorder="1" applyAlignment="1">
      <alignment horizontal="center" vertical="center" wrapText="1"/>
    </xf>
    <xf numFmtId="0" fontId="36" fillId="3" borderId="15" xfId="0" applyFont="1" applyFill="1" applyBorder="1" applyAlignment="1">
      <alignment horizontal="center" vertical="center" wrapText="1"/>
    </xf>
    <xf numFmtId="175" fontId="36" fillId="3" borderId="15" xfId="1" applyNumberFormat="1" applyFont="1" applyFill="1" applyBorder="1" applyAlignment="1">
      <alignment horizontal="center" vertical="center" wrapText="1"/>
    </xf>
    <xf numFmtId="171" fontId="36" fillId="3" borderId="15" xfId="20" applyNumberFormat="1" applyFont="1" applyFill="1" applyBorder="1" applyAlignment="1" applyProtection="1">
      <alignment horizontal="center" vertical="center" wrapText="1"/>
    </xf>
    <xf numFmtId="167" fontId="36" fillId="18" borderId="15" xfId="1" applyNumberFormat="1"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15" xfId="0" applyFont="1" applyFill="1" applyBorder="1" applyAlignment="1">
      <alignment horizontal="left" vertical="center" wrapText="1"/>
    </xf>
    <xf numFmtId="0" fontId="35" fillId="3" borderId="15" xfId="5" applyFont="1" applyFill="1" applyBorder="1" applyAlignment="1">
      <alignment horizontal="left" vertical="center" wrapText="1"/>
    </xf>
    <xf numFmtId="9" fontId="22" fillId="3" borderId="13" xfId="0" applyNumberFormat="1" applyFont="1" applyFill="1" applyBorder="1" applyAlignment="1">
      <alignment horizontal="center" vertical="center" wrapText="1"/>
    </xf>
    <xf numFmtId="0" fontId="22" fillId="3" borderId="13" xfId="0" applyFont="1" applyFill="1" applyBorder="1" applyAlignment="1">
      <alignment horizontal="center" vertical="center" wrapText="1"/>
    </xf>
    <xf numFmtId="0" fontId="36" fillId="3" borderId="13" xfId="1" applyFont="1" applyFill="1" applyBorder="1" applyAlignment="1">
      <alignment horizontal="center" vertical="center" wrapText="1"/>
    </xf>
    <xf numFmtId="167" fontId="36" fillId="3" borderId="13" xfId="1" applyNumberFormat="1" applyFont="1" applyFill="1" applyBorder="1" applyAlignment="1">
      <alignment horizontal="center" vertical="center" wrapText="1"/>
    </xf>
    <xf numFmtId="0" fontId="36" fillId="3" borderId="13" xfId="0" applyFont="1" applyFill="1" applyBorder="1" applyAlignment="1">
      <alignment horizontal="center" vertical="center" wrapText="1"/>
    </xf>
    <xf numFmtId="175" fontId="36" fillId="3" borderId="13" xfId="1" applyNumberFormat="1" applyFont="1" applyFill="1" applyBorder="1" applyAlignment="1">
      <alignment horizontal="center" vertical="center" wrapText="1"/>
    </xf>
    <xf numFmtId="171" fontId="36" fillId="3" borderId="13" xfId="20" applyNumberFormat="1" applyFont="1" applyFill="1" applyBorder="1" applyAlignment="1" applyProtection="1">
      <alignment horizontal="center" vertical="center" wrapText="1"/>
    </xf>
    <xf numFmtId="167" fontId="36" fillId="18" borderId="13" xfId="1" applyNumberFormat="1" applyFont="1" applyFill="1" applyBorder="1" applyAlignment="1">
      <alignment horizontal="center" vertical="center" wrapText="1"/>
    </xf>
    <xf numFmtId="0" fontId="36" fillId="7" borderId="13" xfId="0" applyFont="1" applyFill="1" applyBorder="1" applyAlignment="1">
      <alignment horizontal="left" vertical="center" wrapText="1"/>
    </xf>
    <xf numFmtId="0" fontId="35" fillId="3" borderId="13" xfId="5" applyFont="1" applyFill="1" applyBorder="1" applyAlignment="1">
      <alignment horizontal="left" vertical="center" wrapText="1"/>
    </xf>
    <xf numFmtId="180" fontId="22" fillId="3" borderId="8" xfId="0" applyNumberFormat="1" applyFont="1" applyFill="1" applyBorder="1" applyAlignment="1">
      <alignment horizontal="center"/>
    </xf>
    <xf numFmtId="14" fontId="10" fillId="3" borderId="8" xfId="5" applyNumberFormat="1" applyFont="1" applyFill="1" applyBorder="1" applyAlignment="1" applyProtection="1">
      <alignment vertical="center" wrapText="1"/>
    </xf>
    <xf numFmtId="9" fontId="15" fillId="0" borderId="8" xfId="5" applyNumberFormat="1" applyFont="1" applyFill="1" applyBorder="1" applyAlignment="1" applyProtection="1">
      <alignment vertical="center" wrapText="1"/>
    </xf>
    <xf numFmtId="49" fontId="10" fillId="3" borderId="8" xfId="9" applyNumberFormat="1" applyFont="1" applyFill="1" applyBorder="1" applyAlignment="1">
      <alignment horizontal="center" vertical="center" wrapText="1"/>
    </xf>
    <xf numFmtId="49" fontId="10" fillId="0" borderId="8" xfId="9" applyNumberFormat="1" applyFont="1" applyBorder="1" applyAlignment="1">
      <alignment horizontal="center" vertical="center" wrapText="1"/>
    </xf>
    <xf numFmtId="49" fontId="10" fillId="0" borderId="8" xfId="8" applyNumberFormat="1" applyFont="1" applyBorder="1" applyAlignment="1">
      <alignment horizontal="center"/>
    </xf>
    <xf numFmtId="9" fontId="15" fillId="3" borderId="8" xfId="7" applyNumberFormat="1" applyFont="1" applyFill="1" applyBorder="1" applyAlignment="1" applyProtection="1">
      <alignment vertical="center" wrapText="1"/>
    </xf>
    <xf numFmtId="9" fontId="22" fillId="0" borderId="8" xfId="0" applyNumberFormat="1" applyFont="1" applyBorder="1" applyAlignment="1">
      <alignment horizontal="center" vertical="center" wrapText="1"/>
    </xf>
    <xf numFmtId="173" fontId="22" fillId="0" borderId="8" xfId="0" applyNumberFormat="1" applyFont="1" applyBorder="1" applyAlignment="1">
      <alignment horizontal="center" vertical="center" wrapText="1"/>
    </xf>
    <xf numFmtId="0" fontId="22" fillId="0" borderId="8" xfId="0" applyFont="1" applyBorder="1" applyAlignment="1">
      <alignment horizontal="center" vertical="center" wrapText="1"/>
    </xf>
    <xf numFmtId="173" fontId="22" fillId="3" borderId="13" xfId="0" applyNumberFormat="1" applyFont="1" applyFill="1" applyBorder="1" applyAlignment="1">
      <alignment horizontal="center" vertical="center" wrapText="1"/>
    </xf>
    <xf numFmtId="1" fontId="36" fillId="3" borderId="13" xfId="1" applyNumberFormat="1" applyFont="1" applyFill="1" applyBorder="1" applyAlignment="1">
      <alignment horizontal="center" vertical="center" wrapText="1"/>
    </xf>
    <xf numFmtId="14" fontId="36" fillId="7" borderId="13" xfId="0" applyNumberFormat="1" applyFont="1" applyFill="1" applyBorder="1" applyAlignment="1">
      <alignment horizontal="center" vertical="center" wrapText="1"/>
    </xf>
    <xf numFmtId="9" fontId="36" fillId="7" borderId="15" xfId="4" applyFont="1" applyFill="1" applyBorder="1" applyAlignment="1">
      <alignment horizontal="center" vertical="center" wrapText="1"/>
    </xf>
    <xf numFmtId="3" fontId="36" fillId="3" borderId="13" xfId="1" applyNumberFormat="1" applyFont="1" applyFill="1" applyBorder="1" applyAlignment="1">
      <alignment horizontal="center" vertical="center" wrapText="1"/>
    </xf>
    <xf numFmtId="9" fontId="36" fillId="7" borderId="15" xfId="0" applyNumberFormat="1" applyFont="1" applyFill="1" applyBorder="1" applyAlignment="1">
      <alignment horizontal="center" vertical="center" wrapText="1"/>
    </xf>
    <xf numFmtId="171" fontId="36" fillId="7" borderId="15" xfId="27" applyNumberFormat="1" applyFont="1" applyFill="1" applyBorder="1" applyAlignment="1">
      <alignment horizontal="center" vertical="center" wrapText="1"/>
    </xf>
    <xf numFmtId="0" fontId="36" fillId="3" borderId="15" xfId="0" applyFont="1" applyFill="1" applyBorder="1" applyAlignment="1">
      <alignment horizontal="left" vertical="center" wrapText="1"/>
    </xf>
    <xf numFmtId="0" fontId="49" fillId="0" borderId="8" xfId="0" applyFont="1" applyBorder="1" applyAlignment="1">
      <alignment horizontal="left" vertical="top" wrapText="1"/>
    </xf>
    <xf numFmtId="0" fontId="24" fillId="7" borderId="104" xfId="15" applyFont="1" applyFill="1" applyBorder="1" applyAlignment="1">
      <alignment horizontal="center" vertical="center" wrapText="1"/>
    </xf>
    <xf numFmtId="3" fontId="36" fillId="3" borderId="0" xfId="1" applyNumberFormat="1" applyFont="1" applyFill="1" applyAlignment="1">
      <alignment horizontal="center" vertical="center" wrapText="1"/>
    </xf>
    <xf numFmtId="178" fontId="10" fillId="0" borderId="0" xfId="2" applyNumberFormat="1" applyFont="1" applyFill="1" applyBorder="1" applyAlignment="1" applyProtection="1">
      <alignment horizontal="center" vertical="center" wrapText="1"/>
    </xf>
    <xf numFmtId="0" fontId="36" fillId="0" borderId="0" xfId="38" applyFont="1"/>
    <xf numFmtId="0" fontId="14" fillId="4" borderId="24" xfId="8" applyFont="1" applyFill="1" applyBorder="1" applyAlignment="1">
      <alignment vertical="center" wrapText="1"/>
    </xf>
    <xf numFmtId="0" fontId="14" fillId="4" borderId="23" xfId="8" applyFont="1" applyFill="1" applyBorder="1" applyAlignment="1">
      <alignment vertical="center" wrapText="1"/>
    </xf>
    <xf numFmtId="0" fontId="13" fillId="3" borderId="32" xfId="9" applyFont="1" applyFill="1" applyBorder="1" applyAlignment="1">
      <alignment vertical="top" wrapText="1"/>
    </xf>
    <xf numFmtId="0" fontId="13" fillId="3" borderId="30" xfId="9" applyFont="1" applyFill="1" applyBorder="1" applyAlignment="1">
      <alignment vertical="top" wrapText="1"/>
    </xf>
    <xf numFmtId="0" fontId="14" fillId="4" borderId="32" xfId="8" applyFont="1" applyFill="1" applyBorder="1" applyAlignment="1">
      <alignment vertical="center" wrapText="1"/>
    </xf>
    <xf numFmtId="0" fontId="14" fillId="4" borderId="30" xfId="8" applyFont="1" applyFill="1" applyBorder="1" applyAlignment="1">
      <alignment vertical="center" wrapText="1"/>
    </xf>
    <xf numFmtId="0" fontId="24" fillId="0" borderId="61" xfId="38" applyFont="1" applyBorder="1" applyAlignment="1">
      <alignment vertical="center"/>
    </xf>
    <xf numFmtId="0" fontId="8" fillId="7" borderId="111" xfId="38" applyFont="1" applyFill="1" applyBorder="1" applyAlignment="1">
      <alignment vertical="center" wrapText="1"/>
    </xf>
    <xf numFmtId="0" fontId="10" fillId="3" borderId="11" xfId="7" applyFont="1" applyFill="1" applyBorder="1" applyAlignment="1" applyProtection="1">
      <alignment horizontal="left" vertical="center" wrapText="1"/>
    </xf>
    <xf numFmtId="0" fontId="10" fillId="3" borderId="31" xfId="7" applyFont="1" applyFill="1" applyBorder="1" applyAlignment="1" applyProtection="1">
      <alignment horizontal="left" vertical="center" wrapText="1"/>
    </xf>
    <xf numFmtId="0" fontId="50" fillId="0" borderId="8" xfId="1" applyFont="1" applyBorder="1" applyAlignment="1">
      <alignment vertical="center" wrapText="1"/>
    </xf>
    <xf numFmtId="0" fontId="36" fillId="3" borderId="8" xfId="1" applyFont="1" applyFill="1" applyBorder="1" applyAlignment="1">
      <alignment horizontal="left" vertical="top" wrapText="1"/>
    </xf>
    <xf numFmtId="10" fontId="36" fillId="3" borderId="8" xfId="1" applyNumberFormat="1" applyFont="1" applyFill="1" applyBorder="1" applyAlignment="1">
      <alignment horizontal="center" vertical="top" wrapText="1"/>
    </xf>
    <xf numFmtId="0" fontId="36" fillId="3" borderId="8" xfId="0" applyFont="1" applyFill="1" applyBorder="1" applyAlignment="1">
      <alignment horizontal="center" vertical="top" wrapText="1"/>
    </xf>
    <xf numFmtId="0" fontId="36" fillId="3" borderId="8" xfId="0" applyFont="1" applyFill="1" applyBorder="1" applyAlignment="1">
      <alignment horizontal="left" vertical="top" wrapText="1"/>
    </xf>
    <xf numFmtId="0" fontId="22" fillId="3" borderId="8" xfId="0" applyFont="1" applyFill="1" applyBorder="1" applyAlignment="1">
      <alignment horizontal="left" vertical="top" wrapText="1"/>
    </xf>
    <xf numFmtId="0" fontId="22" fillId="3" borderId="8" xfId="0" applyFont="1" applyFill="1" applyBorder="1" applyAlignment="1">
      <alignment horizontal="center" vertical="top" wrapText="1"/>
    </xf>
    <xf numFmtId="0" fontId="22" fillId="3" borderId="8" xfId="1" applyFont="1" applyFill="1" applyBorder="1" applyAlignment="1">
      <alignment horizontal="left" vertical="top" wrapText="1"/>
    </xf>
    <xf numFmtId="0" fontId="36" fillId="0" borderId="8" xfId="0" applyFont="1" applyBorder="1" applyAlignment="1">
      <alignment horizontal="center" vertical="top" wrapText="1"/>
    </xf>
    <xf numFmtId="0" fontId="36" fillId="3" borderId="8" xfId="12" applyFont="1" applyFill="1" applyBorder="1" applyAlignment="1">
      <alignment horizontal="left" vertical="top" wrapText="1"/>
    </xf>
    <xf numFmtId="0" fontId="22" fillId="16" borderId="8" xfId="0" applyFont="1" applyFill="1" applyBorder="1" applyAlignment="1">
      <alignment horizontal="left" vertical="top" wrapText="1"/>
    </xf>
    <xf numFmtId="0" fontId="36" fillId="0" borderId="8" xfId="0" applyFont="1" applyBorder="1" applyAlignment="1">
      <alignment horizontal="left" vertical="top" wrapText="1"/>
    </xf>
    <xf numFmtId="14" fontId="36" fillId="0" borderId="8" xfId="0" applyNumberFormat="1" applyFont="1" applyBorder="1" applyAlignment="1">
      <alignment horizontal="left" vertical="top" wrapText="1"/>
    </xf>
    <xf numFmtId="0" fontId="36" fillId="7" borderId="15" xfId="0" applyFont="1" applyFill="1" applyBorder="1" applyAlignment="1">
      <alignment horizontal="left" vertical="top" wrapText="1"/>
    </xf>
    <xf numFmtId="10" fontId="36" fillId="3" borderId="15" xfId="1" applyNumberFormat="1" applyFont="1" applyFill="1" applyBorder="1" applyAlignment="1">
      <alignment horizontal="center" vertical="top" wrapText="1"/>
    </xf>
    <xf numFmtId="0" fontId="36" fillId="3" borderId="13" xfId="1" applyFont="1" applyFill="1" applyBorder="1" applyAlignment="1">
      <alignment horizontal="left" vertical="top" wrapText="1"/>
    </xf>
    <xf numFmtId="10" fontId="36" fillId="3" borderId="13" xfId="1" applyNumberFormat="1" applyFont="1" applyFill="1" applyBorder="1" applyAlignment="1">
      <alignment horizontal="center" vertical="top" wrapText="1"/>
    </xf>
    <xf numFmtId="0" fontId="36" fillId="0" borderId="8" xfId="1" applyFont="1" applyBorder="1" applyAlignment="1">
      <alignment horizontal="left" vertical="top" wrapText="1"/>
    </xf>
    <xf numFmtId="0" fontId="22" fillId="0" borderId="8" xfId="0" applyFont="1" applyBorder="1" applyAlignment="1">
      <alignment horizontal="left" vertical="top" wrapText="1"/>
    </xf>
    <xf numFmtId="0" fontId="22" fillId="3" borderId="8" xfId="0" applyFont="1" applyFill="1" applyBorder="1" applyAlignment="1">
      <alignment vertical="top" wrapText="1"/>
    </xf>
    <xf numFmtId="0" fontId="0" fillId="0" borderId="8" xfId="0" applyBorder="1" applyAlignment="1">
      <alignment vertical="top" wrapText="1"/>
    </xf>
    <xf numFmtId="0" fontId="22" fillId="0" borderId="8" xfId="0" applyFont="1" applyBorder="1" applyAlignment="1">
      <alignment horizontal="center" vertical="top" wrapText="1"/>
    </xf>
    <xf numFmtId="0" fontId="22" fillId="3" borderId="15" xfId="0" applyFont="1" applyFill="1" applyBorder="1" applyAlignment="1">
      <alignment horizontal="left" vertical="top" wrapText="1"/>
    </xf>
    <xf numFmtId="0" fontId="22" fillId="3" borderId="15" xfId="0" applyFont="1" applyFill="1" applyBorder="1" applyAlignment="1">
      <alignment horizontal="center" vertical="top" wrapText="1"/>
    </xf>
    <xf numFmtId="0" fontId="54" fillId="0" borderId="8" xfId="0" applyFont="1" applyBorder="1" applyAlignment="1">
      <alignment vertical="top" wrapText="1"/>
    </xf>
    <xf numFmtId="0" fontId="54" fillId="0" borderId="13" xfId="0" applyFont="1" applyBorder="1" applyAlignment="1">
      <alignment vertical="top" wrapText="1"/>
    </xf>
    <xf numFmtId="0" fontId="22" fillId="3" borderId="13" xfId="0" applyFont="1" applyFill="1" applyBorder="1" applyAlignment="1">
      <alignment horizontal="left" vertical="top" wrapText="1"/>
    </xf>
    <xf numFmtId="0" fontId="22" fillId="3" borderId="13" xfId="0" applyFont="1" applyFill="1" applyBorder="1" applyAlignment="1">
      <alignment horizontal="center" vertical="top" wrapText="1"/>
    </xf>
    <xf numFmtId="0" fontId="49" fillId="3" borderId="15" xfId="0" applyFont="1" applyFill="1" applyBorder="1" applyAlignment="1">
      <alignment horizontal="left" vertical="top" wrapText="1"/>
    </xf>
    <xf numFmtId="0" fontId="49" fillId="3" borderId="13" xfId="0" applyFont="1" applyFill="1" applyBorder="1" applyAlignment="1">
      <alignment horizontal="left" vertical="top" wrapText="1"/>
    </xf>
    <xf numFmtId="0" fontId="36" fillId="3" borderId="8" xfId="2" applyNumberFormat="1" applyFont="1" applyFill="1" applyBorder="1" applyAlignment="1">
      <alignment horizontal="left" vertical="top" wrapText="1"/>
    </xf>
    <xf numFmtId="1" fontId="36" fillId="3" borderId="8" xfId="10" applyNumberFormat="1" applyFont="1" applyFill="1" applyBorder="1" applyAlignment="1" applyProtection="1">
      <alignment horizontal="left" vertical="top" wrapText="1"/>
    </xf>
    <xf numFmtId="9" fontId="36" fillId="3" borderId="8" xfId="4" applyFont="1" applyFill="1" applyBorder="1" applyAlignment="1">
      <alignment horizontal="left" vertical="top" wrapText="1"/>
    </xf>
    <xf numFmtId="173" fontId="36" fillId="3" borderId="8" xfId="1" applyNumberFormat="1" applyFont="1" applyFill="1" applyBorder="1" applyAlignment="1">
      <alignment horizontal="left" vertical="top" wrapText="1"/>
    </xf>
    <xf numFmtId="167" fontId="36" fillId="3" borderId="8" xfId="0" applyNumberFormat="1" applyFont="1" applyFill="1" applyBorder="1" applyAlignment="1">
      <alignment horizontal="left" vertical="top" wrapText="1"/>
    </xf>
    <xf numFmtId="167" fontId="36" fillId="0" borderId="8" xfId="0" applyNumberFormat="1" applyFont="1" applyBorder="1" applyAlignment="1">
      <alignment horizontal="left" vertical="top" wrapText="1"/>
    </xf>
    <xf numFmtId="14" fontId="36" fillId="3" borderId="8" xfId="0" applyNumberFormat="1" applyFont="1" applyFill="1" applyBorder="1" applyAlignment="1">
      <alignment horizontal="left" vertical="top" wrapText="1"/>
    </xf>
    <xf numFmtId="9" fontId="36" fillId="3" borderId="8" xfId="0" applyNumberFormat="1" applyFont="1" applyFill="1" applyBorder="1" applyAlignment="1">
      <alignment horizontal="left" vertical="top" wrapText="1"/>
    </xf>
    <xf numFmtId="0" fontId="36" fillId="7" borderId="8" xfId="0" applyFont="1" applyFill="1" applyBorder="1" applyAlignment="1">
      <alignment horizontal="left" vertical="top" wrapText="1"/>
    </xf>
    <xf numFmtId="9" fontId="36" fillId="3" borderId="8" xfId="1" applyNumberFormat="1" applyFont="1" applyFill="1" applyBorder="1" applyAlignment="1">
      <alignment horizontal="left" vertical="top" wrapText="1"/>
    </xf>
    <xf numFmtId="2" fontId="36" fillId="3" borderId="8" xfId="0" applyNumberFormat="1" applyFont="1" applyFill="1" applyBorder="1" applyAlignment="1">
      <alignment horizontal="left" vertical="top" wrapText="1"/>
    </xf>
    <xf numFmtId="0" fontId="36" fillId="16" borderId="8" xfId="0" applyFont="1" applyFill="1" applyBorder="1" applyAlignment="1">
      <alignment horizontal="left" vertical="top" wrapText="1"/>
    </xf>
    <xf numFmtId="167" fontId="36" fillId="16" borderId="8" xfId="0" applyNumberFormat="1" applyFont="1" applyFill="1" applyBorder="1" applyAlignment="1">
      <alignment horizontal="left" vertical="top" wrapText="1"/>
    </xf>
    <xf numFmtId="0" fontId="36" fillId="3" borderId="8" xfId="1" applyFont="1" applyFill="1" applyBorder="1" applyAlignment="1">
      <alignment vertical="top" wrapText="1"/>
    </xf>
    <xf numFmtId="0" fontId="36" fillId="3" borderId="8" xfId="0" applyFont="1" applyFill="1" applyBorder="1" applyAlignment="1">
      <alignment vertical="top" wrapText="1"/>
    </xf>
    <xf numFmtId="173" fontId="36" fillId="3" borderId="8" xfId="1" applyNumberFormat="1" applyFont="1" applyFill="1" applyBorder="1" applyAlignment="1">
      <alignment vertical="top" wrapText="1"/>
    </xf>
    <xf numFmtId="167" fontId="36" fillId="3" borderId="8" xfId="0" applyNumberFormat="1" applyFont="1" applyFill="1" applyBorder="1" applyAlignment="1">
      <alignment vertical="top" wrapText="1"/>
    </xf>
    <xf numFmtId="0" fontId="36" fillId="3" borderId="8" xfId="12" applyFont="1" applyFill="1" applyBorder="1" applyAlignment="1">
      <alignment vertical="top" wrapText="1"/>
    </xf>
    <xf numFmtId="9" fontId="36" fillId="3" borderId="8" xfId="4" applyFont="1" applyFill="1" applyBorder="1" applyAlignment="1">
      <alignment vertical="top" wrapText="1"/>
    </xf>
    <xf numFmtId="0" fontId="36" fillId="16" borderId="8" xfId="0" applyFont="1" applyFill="1" applyBorder="1" applyAlignment="1">
      <alignment vertical="top" wrapText="1"/>
    </xf>
    <xf numFmtId="0" fontId="36" fillId="7" borderId="8" xfId="0" applyFont="1" applyFill="1" applyBorder="1" applyAlignment="1">
      <alignment vertical="top" wrapText="1"/>
    </xf>
    <xf numFmtId="0" fontId="36" fillId="7" borderId="15" xfId="0" applyFont="1" applyFill="1" applyBorder="1" applyAlignment="1">
      <alignment vertical="top" wrapText="1"/>
    </xf>
    <xf numFmtId="0" fontId="36" fillId="3" borderId="13" xfId="1" applyFont="1" applyFill="1" applyBorder="1" applyAlignment="1">
      <alignment vertical="top" wrapText="1"/>
    </xf>
    <xf numFmtId="0" fontId="36" fillId="18" borderId="8" xfId="1" applyFont="1" applyFill="1" applyBorder="1" applyAlignment="1">
      <alignment horizontal="left" vertical="top" wrapText="1"/>
    </xf>
    <xf numFmtId="0" fontId="36" fillId="3" borderId="8" xfId="5" applyFont="1" applyFill="1" applyBorder="1" applyAlignment="1" applyProtection="1">
      <alignment horizontal="left" vertical="top" wrapText="1"/>
    </xf>
    <xf numFmtId="0" fontId="52" fillId="3" borderId="8" xfId="5" applyFont="1" applyFill="1" applyBorder="1" applyAlignment="1" applyProtection="1">
      <alignment horizontal="left" vertical="top" wrapText="1"/>
    </xf>
    <xf numFmtId="0" fontId="36" fillId="7" borderId="13" xfId="0" applyFont="1" applyFill="1" applyBorder="1" applyAlignment="1">
      <alignment horizontal="left" vertical="top" wrapText="1"/>
    </xf>
    <xf numFmtId="0" fontId="51" fillId="3" borderId="8" xfId="5" applyFont="1" applyFill="1" applyBorder="1" applyAlignment="1" applyProtection="1">
      <alignment horizontal="left" vertical="top" wrapText="1"/>
    </xf>
    <xf numFmtId="10" fontId="36" fillId="3" borderId="8" xfId="4" applyNumberFormat="1" applyFont="1" applyFill="1" applyBorder="1" applyAlignment="1">
      <alignment horizontal="center" vertical="top" wrapText="1"/>
    </xf>
    <xf numFmtId="10" fontId="36" fillId="0" borderId="8" xfId="4" applyNumberFormat="1" applyFont="1" applyFill="1" applyBorder="1" applyAlignment="1">
      <alignment horizontal="center" vertical="top" wrapText="1"/>
    </xf>
    <xf numFmtId="0" fontId="16" fillId="6" borderId="45" xfId="1" applyFont="1" applyFill="1" applyBorder="1" applyAlignment="1">
      <alignment horizontal="center" vertical="center" wrapText="1"/>
    </xf>
    <xf numFmtId="0" fontId="16" fillId="6" borderId="44" xfId="1" applyFont="1" applyFill="1" applyBorder="1" applyAlignment="1">
      <alignment horizontal="center" vertical="center" wrapText="1"/>
    </xf>
    <xf numFmtId="0" fontId="16" fillId="6" borderId="43" xfId="1" applyFont="1" applyFill="1" applyBorder="1" applyAlignment="1">
      <alignment horizontal="center" vertical="center" wrapText="1"/>
    </xf>
    <xf numFmtId="0" fontId="11" fillId="3" borderId="0" xfId="1" applyFont="1" applyFill="1" applyAlignment="1">
      <alignment horizontal="center" vertical="center"/>
    </xf>
    <xf numFmtId="0" fontId="20" fillId="3" borderId="51" xfId="1" applyFont="1" applyFill="1" applyBorder="1" applyAlignment="1">
      <alignment horizontal="center" vertical="center" wrapText="1"/>
    </xf>
    <xf numFmtId="0" fontId="10" fillId="3" borderId="51" xfId="1" applyFont="1" applyFill="1" applyBorder="1" applyAlignment="1">
      <alignment horizontal="center" vertical="center" wrapText="1"/>
    </xf>
    <xf numFmtId="0" fontId="16" fillId="6" borderId="48" xfId="1" applyFont="1" applyFill="1" applyBorder="1" applyAlignment="1">
      <alignment horizontal="center" vertical="center" wrapText="1"/>
    </xf>
    <xf numFmtId="0" fontId="11" fillId="4" borderId="24" xfId="9" applyFont="1" applyFill="1" applyBorder="1" applyAlignment="1">
      <alignment horizontal="center" vertical="center" wrapText="1"/>
    </xf>
    <xf numFmtId="0" fontId="11" fillId="4" borderId="23" xfId="9" applyFont="1" applyFill="1" applyBorder="1" applyAlignment="1">
      <alignment horizontal="center" vertical="center" wrapText="1"/>
    </xf>
    <xf numFmtId="0" fontId="10" fillId="18" borderId="52" xfId="0" applyFont="1" applyFill="1" applyBorder="1" applyAlignment="1">
      <alignment horizontal="center" vertical="center" wrapText="1"/>
    </xf>
    <xf numFmtId="0" fontId="10" fillId="18" borderId="61" xfId="0" applyFont="1" applyFill="1" applyBorder="1" applyAlignment="1">
      <alignment horizontal="center" vertical="center" wrapText="1"/>
    </xf>
    <xf numFmtId="0" fontId="11" fillId="4" borderId="25" xfId="9" applyFont="1" applyFill="1" applyBorder="1" applyAlignment="1">
      <alignment horizontal="center" vertical="center" wrapText="1"/>
    </xf>
    <xf numFmtId="0" fontId="8" fillId="3" borderId="18" xfId="7" applyFont="1" applyFill="1" applyBorder="1" applyAlignment="1" applyProtection="1">
      <alignment horizontal="left" vertical="center" wrapText="1"/>
    </xf>
    <xf numFmtId="0" fontId="8" fillId="0" borderId="17" xfId="11" applyFont="1" applyBorder="1"/>
    <xf numFmtId="0" fontId="8" fillId="0" borderId="16" xfId="11" applyFont="1" applyBorder="1"/>
    <xf numFmtId="0" fontId="10" fillId="3" borderId="12" xfId="7" applyFont="1" applyFill="1" applyBorder="1" applyAlignment="1" applyProtection="1">
      <alignment horizontal="left" vertical="center" wrapText="1"/>
    </xf>
    <xf numFmtId="0" fontId="10" fillId="3" borderId="2" xfId="7" applyFont="1" applyFill="1" applyBorder="1" applyAlignment="1" applyProtection="1">
      <alignment horizontal="left" vertical="center" wrapText="1"/>
    </xf>
    <xf numFmtId="0" fontId="10" fillId="3" borderId="21" xfId="7" applyFont="1" applyFill="1" applyBorder="1" applyAlignment="1" applyProtection="1">
      <alignment horizontal="left" vertical="center" wrapText="1"/>
    </xf>
    <xf numFmtId="0" fontId="10" fillId="3" borderId="12" xfId="7" applyFont="1" applyFill="1" applyBorder="1" applyAlignment="1" applyProtection="1">
      <alignment horizontal="center" vertical="center" wrapText="1"/>
    </xf>
    <xf numFmtId="0" fontId="10" fillId="3" borderId="2" xfId="7" applyFont="1" applyFill="1" applyBorder="1" applyAlignment="1" applyProtection="1">
      <alignment horizontal="center" vertical="center" wrapText="1"/>
    </xf>
    <xf numFmtId="0" fontId="10" fillId="3" borderId="21" xfId="7" applyFont="1" applyFill="1" applyBorder="1" applyAlignment="1" applyProtection="1">
      <alignment horizontal="center" vertical="center" wrapText="1"/>
    </xf>
    <xf numFmtId="0" fontId="10" fillId="3" borderId="12" xfId="9" applyFont="1" applyFill="1" applyBorder="1" applyAlignment="1">
      <alignment horizontal="center" vertical="center" wrapText="1"/>
    </xf>
    <xf numFmtId="0" fontId="10" fillId="3" borderId="2" xfId="9" applyFont="1" applyFill="1" applyBorder="1" applyAlignment="1">
      <alignment horizontal="center" vertical="center" wrapText="1"/>
    </xf>
    <xf numFmtId="0" fontId="10" fillId="3" borderId="21" xfId="9" applyFont="1" applyFill="1" applyBorder="1" applyAlignment="1">
      <alignment horizontal="center" vertical="center" wrapText="1"/>
    </xf>
    <xf numFmtId="0" fontId="6" fillId="3" borderId="12" xfId="5" applyFill="1" applyBorder="1" applyAlignment="1" applyProtection="1">
      <alignment horizontal="center" vertical="center" wrapText="1"/>
    </xf>
    <xf numFmtId="9" fontId="10" fillId="3" borderId="1" xfId="9" applyNumberFormat="1" applyFont="1" applyFill="1" applyBorder="1" applyAlignment="1">
      <alignment horizontal="center" vertical="center" wrapText="1"/>
    </xf>
    <xf numFmtId="9" fontId="10" fillId="3" borderId="3" xfId="9" applyNumberFormat="1" applyFont="1" applyFill="1" applyBorder="1" applyAlignment="1">
      <alignment horizontal="center" vertical="center" wrapText="1"/>
    </xf>
    <xf numFmtId="9" fontId="10" fillId="3" borderId="21" xfId="9" applyNumberFormat="1" applyFont="1" applyFill="1" applyBorder="1" applyAlignment="1">
      <alignment horizontal="center" vertical="center" wrapText="1"/>
    </xf>
    <xf numFmtId="9" fontId="10" fillId="3" borderId="5" xfId="9" applyNumberFormat="1" applyFont="1" applyFill="1" applyBorder="1" applyAlignment="1">
      <alignment horizontal="center" vertical="center" wrapText="1"/>
    </xf>
    <xf numFmtId="0" fontId="13" fillId="0" borderId="30" xfId="9" applyFont="1" applyBorder="1" applyAlignment="1">
      <alignment horizontal="left" vertical="top" wrapText="1"/>
    </xf>
    <xf numFmtId="0" fontId="13" fillId="0" borderId="27" xfId="9" applyFont="1" applyBorder="1" applyAlignment="1">
      <alignment horizontal="left" vertical="top" wrapText="1"/>
    </xf>
    <xf numFmtId="0" fontId="10" fillId="3" borderId="29" xfId="7" applyFont="1" applyFill="1" applyBorder="1" applyAlignment="1" applyProtection="1">
      <alignment horizontal="center" vertical="top" wrapText="1"/>
    </xf>
    <xf numFmtId="0" fontId="10" fillId="3" borderId="8" xfId="9" applyFont="1" applyFill="1" applyBorder="1" applyAlignment="1">
      <alignment horizontal="center" vertical="center" wrapText="1"/>
    </xf>
    <xf numFmtId="0" fontId="10" fillId="3" borderId="10" xfId="0" applyFont="1" applyFill="1" applyBorder="1" applyAlignment="1">
      <alignment horizontal="left" vertical="top"/>
    </xf>
    <xf numFmtId="0" fontId="10" fillId="3" borderId="31" xfId="0" applyFont="1" applyFill="1" applyBorder="1" applyAlignment="1">
      <alignment horizontal="left" vertical="top"/>
    </xf>
    <xf numFmtId="0" fontId="10" fillId="3" borderId="14" xfId="0" applyFont="1" applyFill="1" applyBorder="1" applyAlignment="1">
      <alignment horizontal="left" vertical="top"/>
    </xf>
    <xf numFmtId="0" fontId="10" fillId="3" borderId="28" xfId="0" applyFont="1" applyFill="1" applyBorder="1" applyAlignment="1">
      <alignment horizontal="left" vertical="top"/>
    </xf>
    <xf numFmtId="0" fontId="11" fillId="4" borderId="24" xfId="8" applyFont="1" applyFill="1" applyBorder="1" applyAlignment="1">
      <alignment horizontal="center" vertical="center"/>
    </xf>
    <xf numFmtId="0" fontId="11" fillId="4" borderId="23" xfId="8" applyFont="1" applyFill="1" applyBorder="1" applyAlignment="1">
      <alignment horizontal="center" vertical="center"/>
    </xf>
    <xf numFmtId="0" fontId="11" fillId="4" borderId="4" xfId="8" applyFont="1" applyFill="1" applyBorder="1" applyAlignment="1">
      <alignment horizontal="center" vertical="center"/>
    </xf>
    <xf numFmtId="0" fontId="13" fillId="0" borderId="32" xfId="9" applyFont="1" applyBorder="1" applyAlignment="1">
      <alignment horizontal="left" vertical="top" wrapText="1"/>
    </xf>
    <xf numFmtId="0" fontId="10" fillId="3" borderId="1" xfId="7" applyFont="1" applyFill="1" applyBorder="1" applyAlignment="1" applyProtection="1">
      <alignment horizontal="center" vertical="center" wrapText="1"/>
    </xf>
    <xf numFmtId="0" fontId="10" fillId="3" borderId="3" xfId="7" applyFont="1" applyFill="1" applyBorder="1" applyAlignment="1" applyProtection="1">
      <alignment horizontal="center" vertical="center" wrapText="1"/>
    </xf>
    <xf numFmtId="0" fontId="14" fillId="4" borderId="24" xfId="8" applyFont="1" applyFill="1" applyBorder="1" applyAlignment="1">
      <alignment horizontal="center" vertical="center" wrapText="1"/>
    </xf>
    <xf numFmtId="0" fontId="14" fillId="4" borderId="23" xfId="8" applyFont="1" applyFill="1" applyBorder="1" applyAlignment="1">
      <alignment horizontal="center" vertical="center" wrapText="1"/>
    </xf>
    <xf numFmtId="0" fontId="14" fillId="4" borderId="4" xfId="8" applyFont="1" applyFill="1" applyBorder="1" applyAlignment="1">
      <alignment horizontal="center" vertical="center" wrapText="1"/>
    </xf>
    <xf numFmtId="0" fontId="10" fillId="3" borderId="36" xfId="7" applyFont="1" applyFill="1" applyBorder="1" applyAlignment="1" applyProtection="1">
      <alignment horizontal="left" vertical="center" wrapText="1"/>
    </xf>
    <xf numFmtId="0" fontId="10" fillId="3" borderId="35" xfId="7" applyFont="1" applyFill="1" applyBorder="1" applyAlignment="1" applyProtection="1">
      <alignment horizontal="left" vertical="center" wrapText="1"/>
    </xf>
    <xf numFmtId="0" fontId="10" fillId="3" borderId="34" xfId="7" applyFont="1" applyFill="1" applyBorder="1" applyAlignment="1" applyProtection="1">
      <alignment horizontal="left" vertical="center" wrapText="1"/>
    </xf>
    <xf numFmtId="0" fontId="10" fillId="3" borderId="12" xfId="9" applyFont="1" applyFill="1" applyBorder="1" applyAlignment="1">
      <alignment horizontal="left" vertical="center" wrapText="1"/>
    </xf>
    <xf numFmtId="0" fontId="10" fillId="3" borderId="11" xfId="9" applyFont="1" applyFill="1" applyBorder="1" applyAlignment="1">
      <alignment horizontal="left" vertical="center" wrapText="1"/>
    </xf>
    <xf numFmtId="0" fontId="10" fillId="3" borderId="2" xfId="9" applyFont="1" applyFill="1" applyBorder="1" applyAlignment="1">
      <alignment horizontal="left" vertical="center" wrapText="1"/>
    </xf>
    <xf numFmtId="0" fontId="10" fillId="3" borderId="21" xfId="9" applyFont="1" applyFill="1" applyBorder="1" applyAlignment="1">
      <alignment horizontal="left" vertical="center" wrapText="1"/>
    </xf>
    <xf numFmtId="0" fontId="10" fillId="3" borderId="3" xfId="9" applyFont="1" applyFill="1" applyBorder="1" applyAlignment="1">
      <alignment horizontal="center" vertical="center" wrapText="1"/>
    </xf>
    <xf numFmtId="0" fontId="13" fillId="3" borderId="1" xfId="1" applyFont="1" applyFill="1" applyBorder="1" applyAlignment="1">
      <alignment horizontal="left" vertical="center" wrapText="1"/>
    </xf>
    <xf numFmtId="0" fontId="13" fillId="3" borderId="3" xfId="1" applyFont="1" applyFill="1" applyBorder="1" applyAlignment="1">
      <alignment horizontal="left" vertical="center" wrapText="1"/>
    </xf>
    <xf numFmtId="0" fontId="10" fillId="3" borderId="23" xfId="9" applyFont="1" applyFill="1" applyBorder="1" applyAlignment="1">
      <alignment horizontal="center" vertical="center" wrapText="1"/>
    </xf>
    <xf numFmtId="0" fontId="10" fillId="3" borderId="0" xfId="9" applyFont="1" applyFill="1" applyAlignment="1">
      <alignment horizontal="center" vertical="center" wrapText="1"/>
    </xf>
    <xf numFmtId="0" fontId="10" fillId="3" borderId="26" xfId="9" applyFont="1" applyFill="1" applyBorder="1" applyAlignment="1">
      <alignment horizontal="center" vertical="center" wrapText="1"/>
    </xf>
    <xf numFmtId="0" fontId="10" fillId="3" borderId="4" xfId="0" applyFont="1" applyFill="1" applyBorder="1" applyAlignment="1">
      <alignment horizontal="center"/>
    </xf>
    <xf numFmtId="0" fontId="10" fillId="3" borderId="5" xfId="0" applyFont="1" applyFill="1" applyBorder="1" applyAlignment="1">
      <alignment horizontal="center"/>
    </xf>
    <xf numFmtId="0" fontId="50" fillId="0" borderId="8" xfId="1" applyFont="1" applyBorder="1" applyAlignment="1">
      <alignment horizontal="center" vertical="center" wrapText="1"/>
    </xf>
    <xf numFmtId="0" fontId="50" fillId="0" borderId="8" xfId="0" applyFont="1" applyBorder="1" applyAlignment="1">
      <alignment horizontal="left" vertical="center" wrapText="1"/>
    </xf>
    <xf numFmtId="0" fontId="50" fillId="0" borderId="8" xfId="1" applyFont="1" applyBorder="1" applyAlignment="1">
      <alignment horizontal="left" vertical="top" wrapText="1"/>
    </xf>
    <xf numFmtId="0" fontId="50" fillId="0" borderId="8" xfId="1" applyFont="1" applyBorder="1" applyAlignment="1">
      <alignment vertical="center" wrapText="1"/>
    </xf>
    <xf numFmtId="0" fontId="50" fillId="0" borderId="8" xfId="1" applyFont="1" applyBorder="1" applyAlignment="1">
      <alignment vertical="center"/>
    </xf>
    <xf numFmtId="0" fontId="50" fillId="2" borderId="8" xfId="1" applyFont="1" applyFill="1" applyBorder="1" applyAlignment="1">
      <alignment vertical="center" wrapText="1"/>
    </xf>
    <xf numFmtId="0" fontId="50" fillId="0" borderId="1" xfId="1" applyFont="1" applyBorder="1" applyAlignment="1">
      <alignment horizontal="center" vertical="center" wrapText="1"/>
    </xf>
    <xf numFmtId="0" fontId="50" fillId="0" borderId="3" xfId="1" applyFont="1" applyBorder="1" applyAlignment="1">
      <alignment horizontal="center" vertical="center" wrapText="1"/>
    </xf>
    <xf numFmtId="0" fontId="50" fillId="3" borderId="8" xfId="1" applyFont="1" applyFill="1" applyBorder="1" applyAlignment="1">
      <alignment horizontal="center" vertical="center" wrapText="1"/>
    </xf>
    <xf numFmtId="0" fontId="36" fillId="3" borderId="8" xfId="1" applyFont="1" applyFill="1" applyBorder="1" applyAlignment="1">
      <alignment horizontal="center" vertical="center" wrapText="1"/>
    </xf>
    <xf numFmtId="0" fontId="36" fillId="3" borderId="8" xfId="1" applyFont="1" applyFill="1" applyBorder="1" applyAlignment="1">
      <alignment horizontal="left" vertical="center"/>
    </xf>
    <xf numFmtId="0" fontId="36" fillId="0" borderId="8" xfId="1" applyFont="1" applyBorder="1" applyAlignment="1">
      <alignment horizontal="center" vertical="center" wrapText="1"/>
    </xf>
    <xf numFmtId="0" fontId="36" fillId="3" borderId="8" xfId="1" applyFont="1" applyFill="1" applyBorder="1" applyAlignment="1">
      <alignment horizontal="center" vertical="center"/>
    </xf>
    <xf numFmtId="0" fontId="50" fillId="0" borderId="8" xfId="1" applyFont="1" applyBorder="1" applyAlignment="1">
      <alignment horizontal="center" vertical="center"/>
    </xf>
    <xf numFmtId="0" fontId="50" fillId="4" borderId="8" xfId="1" applyFont="1" applyFill="1" applyBorder="1" applyAlignment="1">
      <alignment horizontal="center" vertical="center"/>
    </xf>
    <xf numFmtId="0" fontId="50" fillId="4" borderId="8" xfId="0" applyFont="1" applyFill="1" applyBorder="1" applyAlignment="1">
      <alignment horizontal="center" vertical="center" wrapText="1"/>
    </xf>
    <xf numFmtId="0" fontId="50" fillId="4" borderId="8" xfId="0" applyFont="1" applyFill="1" applyBorder="1" applyAlignment="1">
      <alignment horizontal="center" vertical="center"/>
    </xf>
    <xf numFmtId="0" fontId="50" fillId="4" borderId="8" xfId="1" applyFont="1" applyFill="1" applyBorder="1" applyAlignment="1">
      <alignment horizontal="center" vertical="center" wrapText="1"/>
    </xf>
    <xf numFmtId="0" fontId="50" fillId="5" borderId="8" xfId="1" applyFont="1" applyFill="1" applyBorder="1" applyAlignment="1">
      <alignment horizontal="center" vertical="center" wrapText="1"/>
    </xf>
    <xf numFmtId="0" fontId="50" fillId="4" borderId="1" xfId="1" applyFont="1" applyFill="1" applyBorder="1" applyAlignment="1">
      <alignment horizontal="center" vertical="center" wrapText="1"/>
    </xf>
    <xf numFmtId="0" fontId="14" fillId="21" borderId="71" xfId="38" applyFont="1" applyFill="1" applyBorder="1" applyAlignment="1">
      <alignment horizontal="center" vertical="center"/>
    </xf>
    <xf numFmtId="0" fontId="36" fillId="0" borderId="75" xfId="38" applyFont="1" applyBorder="1"/>
    <xf numFmtId="0" fontId="36" fillId="0" borderId="81" xfId="38" applyFont="1" applyBorder="1"/>
    <xf numFmtId="0" fontId="8" fillId="7" borderId="55" xfId="38" applyFont="1" applyFill="1" applyBorder="1" applyAlignment="1">
      <alignment horizontal="center" vertical="center" wrapText="1"/>
    </xf>
    <xf numFmtId="0" fontId="8" fillId="7" borderId="53" xfId="38" applyFont="1" applyFill="1" applyBorder="1" applyAlignment="1">
      <alignment horizontal="center" vertical="center" wrapText="1"/>
    </xf>
    <xf numFmtId="0" fontId="24" fillId="0" borderId="78" xfId="38" applyFont="1" applyBorder="1" applyAlignment="1">
      <alignment horizontal="left" vertical="top" wrapText="1"/>
    </xf>
    <xf numFmtId="0" fontId="36" fillId="0" borderId="80" xfId="38" applyFont="1" applyBorder="1"/>
    <xf numFmtId="0" fontId="36" fillId="0" borderId="77" xfId="38" applyFont="1" applyBorder="1"/>
    <xf numFmtId="0" fontId="14" fillId="21" borderId="71" xfId="38" applyFont="1" applyFill="1" applyBorder="1" applyAlignment="1">
      <alignment horizontal="center" vertical="center" wrapText="1"/>
    </xf>
    <xf numFmtId="0" fontId="8" fillId="7" borderId="55" xfId="38" applyFont="1" applyFill="1" applyBorder="1" applyAlignment="1">
      <alignment horizontal="left" vertical="center" wrapText="1"/>
    </xf>
    <xf numFmtId="0" fontId="36" fillId="0" borderId="53" xfId="38" applyFont="1" applyBorder="1"/>
    <xf numFmtId="0" fontId="36" fillId="0" borderId="56" xfId="38" applyFont="1" applyBorder="1"/>
    <xf numFmtId="0" fontId="36" fillId="0" borderId="87" xfId="38" applyFont="1" applyBorder="1"/>
    <xf numFmtId="0" fontId="24" fillId="0" borderId="80" xfId="38" applyFont="1" applyBorder="1" applyAlignment="1">
      <alignment horizontal="left" vertical="top" wrapText="1"/>
    </xf>
    <xf numFmtId="0" fontId="6" fillId="7" borderId="55" xfId="5" applyFill="1" applyBorder="1" applyAlignment="1">
      <alignment horizontal="left" vertical="center" wrapText="1"/>
    </xf>
    <xf numFmtId="0" fontId="8" fillId="7" borderId="111" xfId="38" applyFont="1" applyFill="1" applyBorder="1" applyAlignment="1">
      <alignment horizontal="right" vertical="center" wrapText="1"/>
    </xf>
    <xf numFmtId="0" fontId="36" fillId="0" borderId="0" xfId="38" applyFont="1"/>
    <xf numFmtId="173" fontId="8" fillId="7" borderId="66" xfId="38" applyNumberFormat="1" applyFont="1" applyFill="1" applyBorder="1" applyAlignment="1">
      <alignment horizontal="center" vertical="center" wrapText="1"/>
    </xf>
    <xf numFmtId="173" fontId="36" fillId="0" borderId="63" xfId="38" applyNumberFormat="1" applyFont="1" applyBorder="1"/>
    <xf numFmtId="9" fontId="8" fillId="7" borderId="82" xfId="38" applyNumberFormat="1" applyFont="1" applyFill="1" applyBorder="1" applyAlignment="1">
      <alignment horizontal="center" vertical="center" wrapText="1"/>
    </xf>
    <xf numFmtId="9" fontId="36" fillId="0" borderId="82" xfId="38" applyNumberFormat="1" applyFont="1" applyBorder="1"/>
    <xf numFmtId="0" fontId="8" fillId="7" borderId="64" xfId="38" applyFont="1" applyFill="1" applyBorder="1" applyAlignment="1">
      <alignment horizontal="center" vertical="top" wrapText="1"/>
    </xf>
    <xf numFmtId="0" fontId="36" fillId="0" borderId="64" xfId="38" applyFont="1" applyBorder="1"/>
    <xf numFmtId="0" fontId="8" fillId="7" borderId="60" xfId="38" applyFont="1" applyFill="1" applyBorder="1" applyAlignment="1">
      <alignment horizontal="center" vertical="center" wrapText="1"/>
    </xf>
    <xf numFmtId="0" fontId="36" fillId="0" borderId="58" xfId="38" applyFont="1" applyBorder="1"/>
    <xf numFmtId="0" fontId="36" fillId="0" borderId="65" xfId="38" applyFont="1" applyBorder="1"/>
    <xf numFmtId="0" fontId="36" fillId="0" borderId="86" xfId="38" applyFont="1" applyBorder="1"/>
    <xf numFmtId="0" fontId="36" fillId="0" borderId="82" xfId="38" applyFont="1" applyBorder="1"/>
    <xf numFmtId="0" fontId="36" fillId="0" borderId="62" xfId="38" applyFont="1" applyBorder="1"/>
    <xf numFmtId="0" fontId="8" fillId="7" borderId="55" xfId="38" applyFont="1" applyFill="1" applyBorder="1" applyAlignment="1">
      <alignment horizontal="left" vertical="top" wrapText="1"/>
    </xf>
    <xf numFmtId="0" fontId="8" fillId="7" borderId="53" xfId="38" applyFont="1" applyFill="1" applyBorder="1" applyAlignment="1">
      <alignment horizontal="left" vertical="top" wrapText="1"/>
    </xf>
    <xf numFmtId="0" fontId="8" fillId="7" borderId="56" xfId="38" applyFont="1" applyFill="1" applyBorder="1" applyAlignment="1">
      <alignment horizontal="left" vertical="top" wrapText="1"/>
    </xf>
    <xf numFmtId="0" fontId="8" fillId="7" borderId="60" xfId="38" applyFont="1" applyFill="1" applyBorder="1" applyAlignment="1">
      <alignment horizontal="left" vertical="top"/>
    </xf>
    <xf numFmtId="0" fontId="36" fillId="0" borderId="79" xfId="38" applyFont="1" applyBorder="1"/>
    <xf numFmtId="0" fontId="36" fillId="0" borderId="84" xfId="38" applyFont="1" applyBorder="1"/>
    <xf numFmtId="0" fontId="36" fillId="0" borderId="53" xfId="38" applyFont="1" applyBorder="1" applyAlignment="1">
      <alignment wrapText="1"/>
    </xf>
    <xf numFmtId="0" fontId="36" fillId="0" borderId="56" xfId="38" applyFont="1" applyBorder="1" applyAlignment="1">
      <alignment wrapText="1"/>
    </xf>
    <xf numFmtId="0" fontId="8" fillId="7" borderId="72" xfId="38" applyFont="1" applyFill="1" applyBorder="1" applyAlignment="1">
      <alignment horizontal="left" vertical="center" wrapText="1"/>
    </xf>
    <xf numFmtId="0" fontId="36" fillId="0" borderId="73" xfId="38" applyFont="1" applyBorder="1"/>
    <xf numFmtId="0" fontId="36" fillId="0" borderId="74" xfId="38" applyFont="1" applyBorder="1"/>
    <xf numFmtId="0" fontId="36" fillId="3" borderId="53" xfId="38" applyFont="1" applyFill="1" applyBorder="1"/>
    <xf numFmtId="0" fontId="36" fillId="3" borderId="56" xfId="38" applyFont="1" applyFill="1" applyBorder="1"/>
    <xf numFmtId="0" fontId="24" fillId="7" borderId="66" xfId="38" applyFont="1" applyFill="1" applyBorder="1" applyAlignment="1">
      <alignment horizontal="left" vertical="center" wrapText="1"/>
    </xf>
    <xf numFmtId="0" fontId="36" fillId="0" borderId="63" xfId="38" applyFont="1" applyBorder="1"/>
    <xf numFmtId="0" fontId="8" fillId="7" borderId="75" xfId="38" applyFont="1" applyFill="1" applyBorder="1" applyAlignment="1">
      <alignment horizontal="center" vertical="center" wrapText="1"/>
    </xf>
    <xf numFmtId="0" fontId="36" fillId="0" borderId="83" xfId="38" applyFont="1" applyBorder="1"/>
    <xf numFmtId="0" fontId="8" fillId="7" borderId="55" xfId="38" applyFont="1" applyFill="1" applyBorder="1" applyAlignment="1">
      <alignment horizontal="left" vertical="center"/>
    </xf>
    <xf numFmtId="0" fontId="8" fillId="7" borderId="66" xfId="38" applyFont="1" applyFill="1" applyBorder="1" applyAlignment="1">
      <alignment horizontal="left" vertical="center"/>
    </xf>
    <xf numFmtId="0" fontId="8" fillId="7" borderId="81" xfId="38" applyFont="1" applyFill="1" applyBorder="1" applyAlignment="1">
      <alignment horizontal="center"/>
    </xf>
    <xf numFmtId="0" fontId="8" fillId="7" borderId="82" xfId="38" applyFont="1" applyFill="1" applyBorder="1" applyAlignment="1">
      <alignment horizontal="center"/>
    </xf>
    <xf numFmtId="0" fontId="8" fillId="7" borderId="53" xfId="38" applyFont="1" applyFill="1" applyBorder="1" applyAlignment="1">
      <alignment horizontal="left" vertical="center" wrapText="1"/>
    </xf>
    <xf numFmtId="0" fontId="8" fillId="7" borderId="56" xfId="38" applyFont="1" applyFill="1" applyBorder="1" applyAlignment="1">
      <alignment horizontal="left" vertical="center" wrapText="1"/>
    </xf>
    <xf numFmtId="0" fontId="8" fillId="7" borderId="0" xfId="38" applyFont="1" applyFill="1" applyAlignment="1">
      <alignment horizontal="left" wrapText="1"/>
    </xf>
    <xf numFmtId="0" fontId="8" fillId="7" borderId="0" xfId="38" applyFont="1" applyFill="1" applyAlignment="1">
      <alignment horizontal="center" wrapText="1"/>
    </xf>
    <xf numFmtId="0" fontId="14" fillId="22" borderId="60" xfId="38" applyFont="1" applyFill="1" applyBorder="1" applyAlignment="1">
      <alignment vertical="top" wrapText="1"/>
    </xf>
    <xf numFmtId="0" fontId="10" fillId="0" borderId="111" xfId="38" applyFont="1" applyBorder="1" applyAlignment="1">
      <alignment vertical="top" wrapText="1"/>
    </xf>
    <xf numFmtId="0" fontId="14" fillId="22" borderId="111" xfId="38" applyFont="1" applyFill="1" applyBorder="1" applyAlignment="1">
      <alignment vertical="top"/>
    </xf>
    <xf numFmtId="0" fontId="10" fillId="0" borderId="111" xfId="38" applyFont="1" applyBorder="1" applyAlignment="1">
      <alignment vertical="top"/>
    </xf>
    <xf numFmtId="0" fontId="10" fillId="0" borderId="114" xfId="38" applyFont="1" applyBorder="1" applyAlignment="1">
      <alignment vertical="top"/>
    </xf>
    <xf numFmtId="0" fontId="8" fillId="10" borderId="82" xfId="38" applyFont="1" applyFill="1" applyBorder="1" applyAlignment="1">
      <alignment vertical="top"/>
    </xf>
    <xf numFmtId="0" fontId="10" fillId="0" borderId="82" xfId="38" applyFont="1" applyBorder="1" applyAlignment="1">
      <alignment vertical="top"/>
    </xf>
    <xf numFmtId="0" fontId="10" fillId="10" borderId="53" xfId="38" applyFont="1" applyFill="1" applyBorder="1" applyAlignment="1">
      <alignment vertical="top" wrapText="1"/>
    </xf>
    <xf numFmtId="0" fontId="10" fillId="0" borderId="53" xfId="38" applyFont="1" applyBorder="1" applyAlignment="1">
      <alignment vertical="top"/>
    </xf>
    <xf numFmtId="0" fontId="10" fillId="0" borderId="63" xfId="38" applyFont="1" applyBorder="1" applyAlignment="1">
      <alignment vertical="top"/>
    </xf>
    <xf numFmtId="0" fontId="57" fillId="22" borderId="111" xfId="38" applyFont="1" applyFill="1" applyBorder="1" applyAlignment="1">
      <alignment vertical="top"/>
    </xf>
    <xf numFmtId="0" fontId="10" fillId="0" borderId="86" xfId="38" applyFont="1" applyBorder="1" applyAlignment="1">
      <alignment vertical="top"/>
    </xf>
    <xf numFmtId="0" fontId="8" fillId="10" borderId="66" xfId="38" applyFont="1" applyFill="1" applyBorder="1" applyAlignment="1">
      <alignment vertical="top" wrapText="1"/>
    </xf>
    <xf numFmtId="0" fontId="8" fillId="0" borderId="53" xfId="38" applyFont="1" applyBorder="1" applyAlignment="1">
      <alignment vertical="top"/>
    </xf>
    <xf numFmtId="0" fontId="8" fillId="0" borderId="63" xfId="38" applyFont="1" applyBorder="1" applyAlignment="1">
      <alignment vertical="top"/>
    </xf>
    <xf numFmtId="0" fontId="24" fillId="0" borderId="112" xfId="38" applyFont="1" applyBorder="1" applyAlignment="1">
      <alignment vertical="top"/>
    </xf>
    <xf numFmtId="0" fontId="10" fillId="0" borderId="112" xfId="38" applyFont="1" applyBorder="1" applyAlignment="1">
      <alignment vertical="top"/>
    </xf>
    <xf numFmtId="0" fontId="10" fillId="0" borderId="113" xfId="38" applyFont="1" applyBorder="1" applyAlignment="1">
      <alignment vertical="top"/>
    </xf>
    <xf numFmtId="9" fontId="8" fillId="10" borderId="53" xfId="38" applyNumberFormat="1" applyFont="1" applyFill="1" applyBorder="1" applyAlignment="1">
      <alignment vertical="top"/>
    </xf>
    <xf numFmtId="9" fontId="10" fillId="0" borderId="63" xfId="38" applyNumberFormat="1" applyFont="1" applyBorder="1" applyAlignment="1">
      <alignment vertical="top"/>
    </xf>
    <xf numFmtId="1" fontId="8" fillId="7" borderId="82" xfId="38" applyNumberFormat="1" applyFont="1" applyFill="1" applyBorder="1" applyAlignment="1">
      <alignment vertical="top" wrapText="1"/>
    </xf>
    <xf numFmtId="0" fontId="8" fillId="10" borderId="64" xfId="38" applyFont="1" applyFill="1" applyBorder="1" applyAlignment="1">
      <alignment vertical="top"/>
    </xf>
    <xf numFmtId="0" fontId="10" fillId="0" borderId="64" xfId="38" applyFont="1" applyBorder="1" applyAlignment="1">
      <alignment vertical="top"/>
    </xf>
    <xf numFmtId="0" fontId="8" fillId="10" borderId="60" xfId="38" applyFont="1" applyFill="1" applyBorder="1" applyAlignment="1">
      <alignment vertical="top"/>
    </xf>
    <xf numFmtId="0" fontId="10" fillId="0" borderId="58" xfId="38" applyFont="1" applyBorder="1" applyAlignment="1">
      <alignment vertical="top"/>
    </xf>
    <xf numFmtId="0" fontId="10" fillId="0" borderId="65" xfId="38" applyFont="1" applyBorder="1" applyAlignment="1">
      <alignment vertical="top"/>
    </xf>
    <xf numFmtId="0" fontId="10" fillId="0" borderId="62" xfId="38" applyFont="1" applyBorder="1" applyAlignment="1">
      <alignment vertical="top"/>
    </xf>
    <xf numFmtId="0" fontId="8" fillId="7" borderId="60" xfId="38" applyFont="1" applyFill="1" applyBorder="1" applyAlignment="1">
      <alignment vertical="top"/>
    </xf>
    <xf numFmtId="0" fontId="10" fillId="0" borderId="79" xfId="38" applyFont="1" applyBorder="1" applyAlignment="1">
      <alignment vertical="top"/>
    </xf>
    <xf numFmtId="0" fontId="10" fillId="0" borderId="84" xfId="38" applyFont="1" applyBorder="1" applyAlignment="1">
      <alignment vertical="top"/>
    </xf>
    <xf numFmtId="0" fontId="8" fillId="10" borderId="53" xfId="38" applyFont="1" applyFill="1" applyBorder="1" applyAlignment="1">
      <alignment vertical="top" wrapText="1"/>
    </xf>
    <xf numFmtId="0" fontId="10" fillId="0" borderId="53" xfId="38" applyFont="1" applyBorder="1" applyAlignment="1">
      <alignment vertical="top" wrapText="1"/>
    </xf>
    <xf numFmtId="0" fontId="10" fillId="0" borderId="63" xfId="38" applyFont="1" applyBorder="1" applyAlignment="1">
      <alignment vertical="top" wrapText="1"/>
    </xf>
    <xf numFmtId="0" fontId="8" fillId="10" borderId="66" xfId="38" applyFont="1" applyFill="1" applyBorder="1" applyAlignment="1">
      <alignment horizontal="left" vertical="top" wrapText="1"/>
    </xf>
    <xf numFmtId="0" fontId="8" fillId="10" borderId="53" xfId="38" applyFont="1" applyFill="1" applyBorder="1" applyAlignment="1">
      <alignment horizontal="left" vertical="top" wrapText="1"/>
    </xf>
    <xf numFmtId="49" fontId="14" fillId="22" borderId="60" xfId="38" applyNumberFormat="1" applyFont="1" applyFill="1" applyBorder="1" applyAlignment="1">
      <alignment horizontal="left"/>
    </xf>
    <xf numFmtId="0" fontId="10" fillId="0" borderId="58" xfId="38" applyFont="1" applyBorder="1" applyAlignment="1">
      <alignment horizontal="left"/>
    </xf>
    <xf numFmtId="0" fontId="57" fillId="22" borderId="60" xfId="38" applyFont="1" applyFill="1" applyBorder="1" applyAlignment="1">
      <alignment vertical="top"/>
    </xf>
    <xf numFmtId="0" fontId="8" fillId="17" borderId="53" xfId="38" applyFont="1" applyFill="1" applyBorder="1" applyAlignment="1">
      <alignment vertical="top" wrapText="1"/>
    </xf>
    <xf numFmtId="0" fontId="10" fillId="3" borderId="53" xfId="38" applyFont="1" applyFill="1" applyBorder="1" applyAlignment="1">
      <alignment vertical="top" wrapText="1"/>
    </xf>
    <xf numFmtId="0" fontId="10" fillId="3" borderId="63" xfId="38" applyFont="1" applyFill="1" applyBorder="1" applyAlignment="1">
      <alignment vertical="top" wrapText="1"/>
    </xf>
    <xf numFmtId="0" fontId="24" fillId="10" borderId="53" xfId="38" applyFont="1" applyFill="1" applyBorder="1" applyAlignment="1">
      <alignment vertical="top"/>
    </xf>
    <xf numFmtId="0" fontId="8" fillId="10" borderId="0" xfId="38" applyFont="1" applyFill="1" applyAlignment="1">
      <alignment vertical="top"/>
    </xf>
    <xf numFmtId="0" fontId="8" fillId="0" borderId="0" xfId="38" applyFont="1" applyAlignment="1">
      <alignment vertical="top"/>
    </xf>
    <xf numFmtId="0" fontId="8" fillId="10" borderId="53" xfId="38" applyFont="1" applyFill="1" applyBorder="1" applyAlignment="1">
      <alignment vertical="top"/>
    </xf>
    <xf numFmtId="0" fontId="8" fillId="7" borderId="81" xfId="38" applyFont="1" applyFill="1" applyBorder="1" applyAlignment="1">
      <alignment vertical="top"/>
    </xf>
    <xf numFmtId="0" fontId="8" fillId="7" borderId="82" xfId="38" applyFont="1" applyFill="1" applyBorder="1" applyAlignment="1">
      <alignment vertical="top"/>
    </xf>
    <xf numFmtId="0" fontId="8" fillId="10" borderId="66" xfId="38" applyFont="1" applyFill="1" applyBorder="1" applyAlignment="1">
      <alignment vertical="top"/>
    </xf>
    <xf numFmtId="0" fontId="10" fillId="0" borderId="12" xfId="7" applyFont="1" applyFill="1" applyBorder="1" applyAlignment="1" applyProtection="1">
      <alignment horizontal="center" vertical="center" wrapText="1"/>
    </xf>
    <xf numFmtId="0" fontId="10" fillId="0" borderId="2" xfId="7" applyFont="1" applyFill="1" applyBorder="1" applyAlignment="1" applyProtection="1">
      <alignment horizontal="center" vertical="center" wrapText="1"/>
    </xf>
    <xf numFmtId="0" fontId="10" fillId="0" borderId="21" xfId="7" applyFont="1" applyFill="1" applyBorder="1" applyAlignment="1" applyProtection="1">
      <alignment horizontal="center" vertical="center" wrapText="1"/>
    </xf>
    <xf numFmtId="0" fontId="10" fillId="3" borderId="12" xfId="9" applyFont="1" applyFill="1" applyBorder="1" applyAlignment="1">
      <alignment horizontal="left" vertical="center"/>
    </xf>
    <xf numFmtId="0" fontId="10" fillId="3" borderId="2" xfId="9" applyFont="1" applyFill="1" applyBorder="1" applyAlignment="1">
      <alignment horizontal="left" vertical="center"/>
    </xf>
    <xf numFmtId="0" fontId="10" fillId="3" borderId="1" xfId="9" applyFont="1" applyFill="1" applyBorder="1" applyAlignment="1">
      <alignment horizontal="left" vertical="center"/>
    </xf>
    <xf numFmtId="0" fontId="10" fillId="3" borderId="21" xfId="9" applyFont="1" applyFill="1" applyBorder="1" applyAlignment="1">
      <alignment horizontal="left" vertical="center"/>
    </xf>
    <xf numFmtId="0" fontId="13" fillId="3" borderId="32" xfId="9" applyFont="1" applyFill="1" applyBorder="1" applyAlignment="1">
      <alignment horizontal="left" vertical="top" wrapText="1"/>
    </xf>
    <xf numFmtId="0" fontId="13" fillId="3" borderId="30" xfId="9" applyFont="1" applyFill="1" applyBorder="1" applyAlignment="1">
      <alignment horizontal="left" vertical="top" wrapText="1"/>
    </xf>
    <xf numFmtId="0" fontId="13" fillId="3" borderId="27" xfId="9" applyFont="1" applyFill="1" applyBorder="1" applyAlignment="1">
      <alignment horizontal="left" vertical="top" wrapText="1"/>
    </xf>
    <xf numFmtId="0" fontId="10" fillId="0" borderId="12" xfId="7" applyFont="1" applyFill="1" applyBorder="1" applyAlignment="1" applyProtection="1">
      <alignment horizontal="left" vertical="top" wrapText="1"/>
    </xf>
    <xf numFmtId="0" fontId="10" fillId="0" borderId="2" xfId="7" applyFont="1" applyFill="1" applyBorder="1" applyAlignment="1" applyProtection="1">
      <alignment horizontal="left" vertical="top" wrapText="1"/>
    </xf>
    <xf numFmtId="0" fontId="10" fillId="0" borderId="21" xfId="7" applyFont="1" applyFill="1" applyBorder="1" applyAlignment="1" applyProtection="1">
      <alignment horizontal="left" vertical="top" wrapText="1"/>
    </xf>
    <xf numFmtId="0" fontId="10" fillId="0" borderId="12" xfId="7" applyFont="1" applyFill="1" applyBorder="1" applyAlignment="1" applyProtection="1">
      <alignment horizontal="left" vertical="center" wrapText="1"/>
    </xf>
    <xf numFmtId="0" fontId="10" fillId="0" borderId="2" xfId="7" applyFont="1" applyFill="1" applyBorder="1" applyAlignment="1" applyProtection="1">
      <alignment horizontal="left" vertical="center" wrapText="1"/>
    </xf>
    <xf numFmtId="0" fontId="10" fillId="0" borderId="21" xfId="7" applyFont="1" applyFill="1" applyBorder="1" applyAlignment="1" applyProtection="1">
      <alignment horizontal="left" vertical="center" wrapText="1"/>
    </xf>
    <xf numFmtId="0" fontId="14" fillId="4" borderId="24" xfId="8" applyFont="1" applyFill="1" applyBorder="1" applyAlignment="1">
      <alignment horizontal="center" vertical="center"/>
    </xf>
    <xf numFmtId="0" fontId="14" fillId="4" borderId="23" xfId="8" applyFont="1" applyFill="1" applyBorder="1" applyAlignment="1">
      <alignment horizontal="center" vertical="center"/>
    </xf>
    <xf numFmtId="1" fontId="10" fillId="3" borderId="1" xfId="4" applyNumberFormat="1" applyFont="1" applyFill="1" applyBorder="1" applyAlignment="1">
      <alignment horizontal="center" vertical="center" wrapText="1"/>
    </xf>
    <xf numFmtId="1" fontId="10" fillId="3" borderId="3" xfId="4" applyNumberFormat="1" applyFont="1" applyFill="1" applyBorder="1" applyAlignment="1">
      <alignment horizontal="center" vertical="center" wrapText="1"/>
    </xf>
    <xf numFmtId="9" fontId="10" fillId="3" borderId="0" xfId="9" applyNumberFormat="1" applyFont="1" applyFill="1" applyAlignment="1">
      <alignment horizontal="center" vertical="center" wrapText="1"/>
    </xf>
    <xf numFmtId="0" fontId="10" fillId="0" borderId="12" xfId="9" applyFont="1" applyBorder="1" applyAlignment="1">
      <alignment horizontal="left" vertical="center" wrapText="1"/>
    </xf>
    <xf numFmtId="0" fontId="10" fillId="0" borderId="2" xfId="9" applyFont="1" applyBorder="1" applyAlignment="1">
      <alignment horizontal="left" vertical="center" wrapText="1"/>
    </xf>
    <xf numFmtId="0" fontId="10" fillId="0" borderId="21" xfId="9" applyFont="1" applyBorder="1" applyAlignment="1">
      <alignment horizontal="left" vertical="center" wrapText="1"/>
    </xf>
    <xf numFmtId="0" fontId="7" fillId="0" borderId="12" xfId="7" applyFill="1" applyBorder="1" applyAlignment="1" applyProtection="1">
      <alignment horizontal="left" vertical="center" wrapText="1"/>
    </xf>
    <xf numFmtId="0" fontId="10" fillId="3" borderId="18" xfId="7" applyFont="1" applyFill="1" applyBorder="1" applyAlignment="1" applyProtection="1">
      <alignment horizontal="left" vertical="center" wrapText="1"/>
    </xf>
    <xf numFmtId="0" fontId="10" fillId="0" borderId="17" xfId="11" applyFont="1" applyBorder="1"/>
    <xf numFmtId="0" fontId="10" fillId="0" borderId="16" xfId="11" applyFont="1" applyBorder="1"/>
    <xf numFmtId="0" fontId="10" fillId="3" borderId="24" xfId="0" applyFont="1" applyFill="1" applyBorder="1" applyAlignment="1">
      <alignment horizontal="center" wrapText="1"/>
    </xf>
    <xf numFmtId="0" fontId="10" fillId="3" borderId="11" xfId="0" applyFont="1" applyFill="1" applyBorder="1" applyAlignment="1">
      <alignment horizontal="center" wrapText="1"/>
    </xf>
    <xf numFmtId="0" fontId="10" fillId="3" borderId="4" xfId="0" applyFont="1" applyFill="1" applyBorder="1" applyAlignment="1">
      <alignment horizontal="center" wrapText="1"/>
    </xf>
    <xf numFmtId="0" fontId="10" fillId="3" borderId="5" xfId="0" applyFont="1" applyFill="1" applyBorder="1" applyAlignment="1">
      <alignment horizontal="center" wrapText="1"/>
    </xf>
    <xf numFmtId="0" fontId="13" fillId="0" borderId="1" xfId="1" applyFont="1" applyBorder="1" applyAlignment="1">
      <alignment horizontal="left" vertical="center" wrapText="1"/>
    </xf>
    <xf numFmtId="0" fontId="13" fillId="0" borderId="3" xfId="1" applyFont="1" applyBorder="1" applyAlignment="1">
      <alignment horizontal="left" vertical="center" wrapText="1"/>
    </xf>
    <xf numFmtId="1" fontId="10" fillId="3" borderId="1" xfId="9" applyNumberFormat="1" applyFont="1" applyFill="1" applyBorder="1" applyAlignment="1">
      <alignment horizontal="center" vertical="center" wrapText="1"/>
    </xf>
    <xf numFmtId="1" fontId="10" fillId="3" borderId="3" xfId="9" applyNumberFormat="1" applyFont="1" applyFill="1" applyBorder="1" applyAlignment="1">
      <alignment horizontal="center" vertical="center" wrapText="1"/>
    </xf>
    <xf numFmtId="0" fontId="10" fillId="3" borderId="1" xfId="7" applyFont="1" applyFill="1" applyBorder="1" applyAlignment="1" applyProtection="1">
      <alignment horizontal="left" vertical="center" wrapText="1"/>
    </xf>
    <xf numFmtId="0" fontId="36" fillId="0" borderId="8" xfId="1" applyFont="1" applyBorder="1" applyAlignment="1">
      <alignment horizontal="left" vertical="center" wrapText="1"/>
    </xf>
    <xf numFmtId="0" fontId="36" fillId="0" borderId="54" xfId="1" applyFont="1" applyBorder="1" applyAlignment="1">
      <alignment horizontal="left" vertical="center" wrapText="1"/>
    </xf>
    <xf numFmtId="0" fontId="10" fillId="0" borderId="18" xfId="5" applyFont="1" applyFill="1" applyBorder="1" applyAlignment="1" applyProtection="1">
      <alignment horizontal="left" vertical="center" wrapText="1"/>
    </xf>
    <xf numFmtId="0" fontId="10" fillId="0" borderId="17" xfId="11" applyFont="1" applyBorder="1" applyAlignment="1">
      <alignment horizontal="left"/>
    </xf>
    <xf numFmtId="0" fontId="10" fillId="0" borderId="16" xfId="11" applyFont="1" applyBorder="1" applyAlignment="1">
      <alignment horizontal="left"/>
    </xf>
    <xf numFmtId="0" fontId="10" fillId="3" borderId="12" xfId="5" applyFont="1" applyFill="1" applyBorder="1" applyAlignment="1" applyProtection="1">
      <alignment horizontal="left" vertical="center" wrapText="1"/>
    </xf>
    <xf numFmtId="0" fontId="10" fillId="3" borderId="2" xfId="5" applyFont="1" applyFill="1" applyBorder="1" applyAlignment="1" applyProtection="1">
      <alignment horizontal="left" vertical="center" wrapText="1"/>
    </xf>
    <xf numFmtId="0" fontId="10" fillId="3" borderId="21" xfId="5" applyFont="1" applyFill="1" applyBorder="1" applyAlignment="1" applyProtection="1">
      <alignment horizontal="left" vertical="center" wrapText="1"/>
    </xf>
    <xf numFmtId="0" fontId="30" fillId="0" borderId="8" xfId="5" applyFont="1" applyBorder="1" applyAlignment="1">
      <alignment horizontal="left" vertical="center" wrapText="1"/>
    </xf>
    <xf numFmtId="9" fontId="10" fillId="3" borderId="1" xfId="4" applyFont="1" applyFill="1" applyBorder="1" applyAlignment="1">
      <alignment horizontal="center" vertical="center" wrapText="1"/>
    </xf>
    <xf numFmtId="9" fontId="10" fillId="3" borderId="3" xfId="4" applyFont="1" applyFill="1" applyBorder="1" applyAlignment="1">
      <alignment horizontal="center" vertical="center" wrapText="1"/>
    </xf>
    <xf numFmtId="0" fontId="10" fillId="3" borderId="29" xfId="5" applyFont="1" applyFill="1" applyBorder="1" applyAlignment="1" applyProtection="1">
      <alignment horizontal="center" vertical="top" wrapText="1"/>
    </xf>
    <xf numFmtId="0" fontId="10" fillId="3" borderId="10" xfId="0" applyFont="1" applyFill="1" applyBorder="1" applyAlignment="1">
      <alignment vertical="top"/>
    </xf>
    <xf numFmtId="0" fontId="10" fillId="3" borderId="31" xfId="0" applyFont="1" applyFill="1" applyBorder="1" applyAlignment="1">
      <alignment vertical="top"/>
    </xf>
    <xf numFmtId="0" fontId="10" fillId="3" borderId="14" xfId="0" applyFont="1" applyFill="1" applyBorder="1" applyAlignment="1">
      <alignment vertical="top"/>
    </xf>
    <xf numFmtId="0" fontId="10" fillId="3" borderId="28" xfId="0" applyFont="1" applyFill="1" applyBorder="1" applyAlignment="1">
      <alignment vertical="top"/>
    </xf>
    <xf numFmtId="0" fontId="10" fillId="0" borderId="12" xfId="0" applyFont="1" applyBorder="1" applyAlignment="1">
      <alignment horizontal="center" vertical="center" wrapText="1"/>
    </xf>
    <xf numFmtId="0" fontId="10" fillId="0" borderId="3" xfId="0" applyFont="1" applyBorder="1" applyAlignment="1">
      <alignment horizontal="center" vertical="center" wrapText="1"/>
    </xf>
    <xf numFmtId="0" fontId="10" fillId="3" borderId="1" xfId="5" applyFont="1" applyFill="1" applyBorder="1" applyAlignment="1" applyProtection="1">
      <alignment horizontal="left" vertical="center" wrapText="1"/>
    </xf>
    <xf numFmtId="0" fontId="10" fillId="3" borderId="12" xfId="5" applyFont="1" applyFill="1" applyBorder="1" applyAlignment="1" applyProtection="1">
      <alignment horizontal="center" vertical="center" wrapText="1"/>
    </xf>
    <xf numFmtId="0" fontId="10" fillId="3" borderId="2" xfId="5" applyFont="1" applyFill="1" applyBorder="1" applyAlignment="1" applyProtection="1">
      <alignment horizontal="center" vertical="center" wrapText="1"/>
    </xf>
    <xf numFmtId="0" fontId="10" fillId="3" borderId="21" xfId="5" applyFont="1" applyFill="1" applyBorder="1" applyAlignment="1" applyProtection="1">
      <alignment horizontal="center" vertical="center" wrapText="1"/>
    </xf>
    <xf numFmtId="0" fontId="10" fillId="3" borderId="57" xfId="5" applyFont="1" applyFill="1" applyBorder="1" applyAlignment="1" applyProtection="1">
      <alignment horizontal="center" vertical="center" wrapText="1"/>
    </xf>
    <xf numFmtId="0" fontId="10" fillId="3" borderId="0" xfId="5" applyFont="1" applyFill="1" applyBorder="1" applyAlignment="1" applyProtection="1">
      <alignment horizontal="center" vertical="center" wrapText="1"/>
    </xf>
    <xf numFmtId="0" fontId="10" fillId="3" borderId="26" xfId="5" applyFont="1" applyFill="1" applyBorder="1" applyAlignment="1" applyProtection="1">
      <alignment horizontal="center" vertical="center" wrapText="1"/>
    </xf>
    <xf numFmtId="0" fontId="10" fillId="3" borderId="36" xfId="5" applyFont="1" applyFill="1" applyBorder="1" applyAlignment="1" applyProtection="1">
      <alignment horizontal="left" vertical="center" wrapText="1"/>
    </xf>
    <xf numFmtId="0" fontId="10" fillId="3" borderId="35" xfId="5" applyFont="1" applyFill="1" applyBorder="1" applyAlignment="1" applyProtection="1">
      <alignment horizontal="left" vertical="center" wrapText="1"/>
    </xf>
    <xf numFmtId="0" fontId="10" fillId="3" borderId="34" xfId="5" applyFont="1" applyFill="1" applyBorder="1" applyAlignment="1" applyProtection="1">
      <alignment horizontal="left" vertical="center" wrapText="1"/>
    </xf>
    <xf numFmtId="0" fontId="10" fillId="3" borderId="1" xfId="9" applyFont="1" applyFill="1" applyBorder="1" applyAlignment="1">
      <alignment horizontal="left" vertical="center" wrapText="1"/>
    </xf>
    <xf numFmtId="0" fontId="10" fillId="3" borderId="3" xfId="9" applyFont="1" applyFill="1" applyBorder="1" applyAlignment="1">
      <alignment horizontal="left" vertical="center" wrapText="1"/>
    </xf>
    <xf numFmtId="0" fontId="13" fillId="3" borderId="1" xfId="1" applyFont="1" applyFill="1" applyBorder="1" applyAlignment="1">
      <alignment horizontal="left" vertical="center"/>
    </xf>
    <xf numFmtId="0" fontId="13" fillId="3" borderId="3" xfId="1" applyFont="1" applyFill="1" applyBorder="1" applyAlignment="1">
      <alignment horizontal="left" vertical="center"/>
    </xf>
    <xf numFmtId="0" fontId="37" fillId="13" borderId="1" xfId="0" applyFont="1" applyFill="1" applyBorder="1" applyAlignment="1">
      <alignment horizontal="center" vertical="center"/>
    </xf>
    <xf numFmtId="0" fontId="37" fillId="13" borderId="2" xfId="0" applyFont="1" applyFill="1" applyBorder="1" applyAlignment="1">
      <alignment horizontal="center" vertical="center"/>
    </xf>
    <xf numFmtId="0" fontId="15" fillId="13" borderId="23" xfId="0" applyFont="1" applyFill="1" applyBorder="1" applyAlignment="1">
      <alignment horizontal="left" vertical="center"/>
    </xf>
    <xf numFmtId="0" fontId="15" fillId="13" borderId="0" xfId="0" applyFont="1" applyFill="1" applyAlignment="1">
      <alignment horizontal="left" vertical="center"/>
    </xf>
    <xf numFmtId="0" fontId="10" fillId="3" borderId="18" xfId="5" applyFont="1" applyFill="1" applyBorder="1" applyAlignment="1" applyProtection="1">
      <alignment horizontal="left" vertical="center" wrapText="1"/>
    </xf>
    <xf numFmtId="0" fontId="10" fillId="3" borderId="5" xfId="8" applyFont="1" applyFill="1" applyBorder="1" applyAlignment="1">
      <alignment horizontal="left"/>
    </xf>
    <xf numFmtId="0" fontId="10" fillId="3" borderId="28" xfId="8" applyFont="1" applyFill="1" applyBorder="1" applyAlignment="1">
      <alignment horizontal="left"/>
    </xf>
    <xf numFmtId="0" fontId="17" fillId="0" borderId="12" xfId="0" applyFont="1" applyBorder="1" applyAlignment="1">
      <alignment horizontal="center"/>
    </xf>
    <xf numFmtId="0" fontId="17" fillId="0" borderId="2" xfId="0" applyFont="1" applyBorder="1" applyAlignment="1">
      <alignment horizontal="center"/>
    </xf>
    <xf numFmtId="0" fontId="10" fillId="13" borderId="1" xfId="0" applyFont="1" applyFill="1" applyBorder="1" applyAlignment="1">
      <alignment horizontal="center" vertical="center"/>
    </xf>
    <xf numFmtId="0" fontId="10" fillId="13" borderId="2" xfId="0" applyFont="1" applyFill="1" applyBorder="1" applyAlignment="1">
      <alignment horizontal="center" vertical="center"/>
    </xf>
    <xf numFmtId="0" fontId="3" fillId="3" borderId="1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21" xfId="0" applyFont="1" applyFill="1" applyBorder="1" applyAlignment="1">
      <alignment horizontal="left" vertical="center" wrapText="1"/>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10" fillId="3" borderId="1" xfId="5" applyFont="1" applyFill="1" applyBorder="1" applyAlignment="1" applyProtection="1">
      <alignment horizontal="center" vertical="center" wrapText="1"/>
    </xf>
    <xf numFmtId="0" fontId="10" fillId="3" borderId="3" xfId="5" applyFont="1" applyFill="1" applyBorder="1" applyAlignment="1" applyProtection="1">
      <alignment horizontal="center" vertical="center" wrapText="1"/>
    </xf>
    <xf numFmtId="0" fontId="3" fillId="0" borderId="8" xfId="1" applyFont="1" applyBorder="1" applyAlignment="1">
      <alignment horizontal="left" vertical="center" wrapText="1"/>
    </xf>
    <xf numFmtId="0" fontId="3" fillId="0" borderId="54" xfId="1" applyFont="1" applyBorder="1" applyAlignment="1">
      <alignment horizontal="left" vertical="center" wrapText="1"/>
    </xf>
    <xf numFmtId="0" fontId="10" fillId="3" borderId="18" xfId="5" applyFont="1" applyFill="1" applyBorder="1" applyAlignment="1" applyProtection="1">
      <alignment horizontal="left" vertical="top" wrapText="1"/>
    </xf>
    <xf numFmtId="0" fontId="10" fillId="0" borderId="17" xfId="11" applyFont="1" applyBorder="1" applyAlignment="1">
      <alignment vertical="top"/>
    </xf>
    <xf numFmtId="0" fontId="10" fillId="0" borderId="16" xfId="11" applyFont="1" applyBorder="1" applyAlignment="1">
      <alignment vertical="top"/>
    </xf>
    <xf numFmtId="0" fontId="10" fillId="3" borderId="8" xfId="1" applyFont="1" applyFill="1" applyBorder="1" applyAlignment="1">
      <alignment horizontal="left" vertical="center" wrapText="1"/>
    </xf>
    <xf numFmtId="0" fontId="10" fillId="3" borderId="54" xfId="1" applyFont="1" applyFill="1" applyBorder="1" applyAlignment="1">
      <alignment horizontal="left" vertical="center" wrapText="1"/>
    </xf>
    <xf numFmtId="0" fontId="10" fillId="3" borderId="12" xfId="13" applyFont="1" applyFill="1" applyBorder="1" applyAlignment="1" applyProtection="1">
      <alignment horizontal="left" vertical="center" wrapText="1"/>
    </xf>
    <xf numFmtId="0" fontId="10" fillId="3" borderId="2" xfId="13" applyFont="1" applyFill="1" applyBorder="1" applyAlignment="1" applyProtection="1">
      <alignment horizontal="left" vertical="center" wrapText="1"/>
    </xf>
    <xf numFmtId="0" fontId="10" fillId="3" borderId="21" xfId="13" applyFont="1" applyFill="1" applyBorder="1" applyAlignment="1" applyProtection="1">
      <alignment horizontal="left" vertical="center" wrapText="1"/>
    </xf>
    <xf numFmtId="0" fontId="10" fillId="0" borderId="7" xfId="1" applyFont="1" applyBorder="1" applyAlignment="1">
      <alignment horizontal="left" vertical="center" wrapText="1"/>
    </xf>
    <xf numFmtId="0" fontId="10" fillId="0" borderId="8" xfId="1" applyFont="1" applyBorder="1" applyAlignment="1">
      <alignment horizontal="left" vertical="center" wrapText="1"/>
    </xf>
    <xf numFmtId="0" fontId="10" fillId="0" borderId="54" xfId="1" applyFont="1" applyBorder="1" applyAlignment="1">
      <alignment horizontal="left" vertical="center" wrapText="1"/>
    </xf>
    <xf numFmtId="0" fontId="28" fillId="0" borderId="8" xfId="5" applyFont="1" applyBorder="1" applyAlignment="1">
      <alignment horizontal="left" vertical="center" wrapText="1"/>
    </xf>
    <xf numFmtId="0" fontId="17" fillId="0" borderId="12" xfId="0" applyFont="1" applyBorder="1" applyAlignment="1">
      <alignment horizontal="center" vertical="center"/>
    </xf>
    <xf numFmtId="0" fontId="17" fillId="0" borderId="2" xfId="0" applyFont="1" applyBorder="1" applyAlignment="1">
      <alignment horizontal="center" vertical="center"/>
    </xf>
    <xf numFmtId="0" fontId="8" fillId="3" borderId="12" xfId="9" applyFont="1" applyFill="1" applyBorder="1" applyAlignment="1">
      <alignment horizontal="center" vertical="center" wrapText="1"/>
    </xf>
    <xf numFmtId="0" fontId="8" fillId="3" borderId="2" xfId="9" applyFont="1" applyFill="1" applyBorder="1" applyAlignment="1">
      <alignment horizontal="center" vertical="center" wrapText="1"/>
    </xf>
    <xf numFmtId="0" fontId="8" fillId="3" borderId="21" xfId="9" applyFont="1" applyFill="1" applyBorder="1" applyAlignment="1">
      <alignment horizontal="center" vertical="center" wrapText="1"/>
    </xf>
    <xf numFmtId="0" fontId="8" fillId="3" borderId="18" xfId="5" applyFont="1" applyFill="1" applyBorder="1" applyAlignment="1" applyProtection="1">
      <alignment horizontal="left" vertical="center" wrapText="1"/>
    </xf>
    <xf numFmtId="0" fontId="8" fillId="3" borderId="12" xfId="5" applyFont="1" applyFill="1" applyBorder="1" applyAlignment="1" applyProtection="1">
      <alignment horizontal="left" vertical="center" wrapText="1"/>
    </xf>
    <xf numFmtId="0" fontId="8" fillId="3" borderId="2" xfId="5" applyFont="1" applyFill="1" applyBorder="1" applyAlignment="1" applyProtection="1">
      <alignment horizontal="left" vertical="center" wrapText="1"/>
    </xf>
    <xf numFmtId="0" fontId="8" fillId="3" borderId="21" xfId="5" applyFont="1" applyFill="1" applyBorder="1" applyAlignment="1" applyProtection="1">
      <alignment horizontal="left" vertical="center" wrapText="1"/>
    </xf>
    <xf numFmtId="0" fontId="31" fillId="3" borderId="12" xfId="5" applyFont="1" applyFill="1" applyBorder="1" applyAlignment="1">
      <alignment horizontal="center" vertical="center" wrapText="1"/>
    </xf>
    <xf numFmtId="0" fontId="8" fillId="3" borderId="12" xfId="5" applyFont="1" applyFill="1" applyBorder="1" applyAlignment="1" applyProtection="1">
      <alignment horizontal="center" vertical="center" wrapText="1"/>
    </xf>
    <xf numFmtId="0" fontId="8" fillId="3" borderId="2" xfId="5" applyFont="1" applyFill="1" applyBorder="1" applyAlignment="1" applyProtection="1">
      <alignment horizontal="center" vertical="center" wrapText="1"/>
    </xf>
    <xf numFmtId="0" fontId="8" fillId="3" borderId="21" xfId="5" applyFont="1" applyFill="1" applyBorder="1" applyAlignment="1" applyProtection="1">
      <alignment horizontal="center" vertical="center" wrapText="1"/>
    </xf>
    <xf numFmtId="9" fontId="8" fillId="3" borderId="1" xfId="9" applyNumberFormat="1" applyFont="1" applyFill="1" applyBorder="1" applyAlignment="1">
      <alignment horizontal="center" vertical="center" wrapText="1"/>
    </xf>
    <xf numFmtId="9" fontId="8" fillId="3" borderId="3" xfId="9" applyNumberFormat="1" applyFont="1" applyFill="1" applyBorder="1" applyAlignment="1">
      <alignment horizontal="center" vertical="center" wrapText="1"/>
    </xf>
    <xf numFmtId="9" fontId="8" fillId="3" borderId="0" xfId="9" applyNumberFormat="1" applyFont="1" applyFill="1" applyAlignment="1">
      <alignment horizontal="center" vertical="center" wrapText="1"/>
    </xf>
    <xf numFmtId="0" fontId="8" fillId="3" borderId="29" xfId="5" applyFont="1" applyFill="1" applyBorder="1" applyAlignment="1" applyProtection="1">
      <alignment horizontal="center" vertical="top" wrapText="1"/>
    </xf>
    <xf numFmtId="0" fontId="8" fillId="3" borderId="8" xfId="9" applyFont="1" applyFill="1" applyBorder="1" applyAlignment="1">
      <alignment horizontal="center" vertical="center" wrapText="1"/>
    </xf>
    <xf numFmtId="0" fontId="8" fillId="3" borderId="10" xfId="0" applyFont="1" applyFill="1" applyBorder="1" applyAlignment="1">
      <alignment horizontal="left" vertical="top"/>
    </xf>
    <xf numFmtId="0" fontId="8" fillId="3" borderId="31" xfId="0" applyFont="1" applyFill="1" applyBorder="1" applyAlignment="1">
      <alignment horizontal="left" vertical="top"/>
    </xf>
    <xf numFmtId="0" fontId="8" fillId="3" borderId="14" xfId="0" applyFont="1" applyFill="1" applyBorder="1" applyAlignment="1">
      <alignment horizontal="left" vertical="top"/>
    </xf>
    <xf numFmtId="0" fontId="8" fillId="3" borderId="28" xfId="0" applyFont="1" applyFill="1" applyBorder="1" applyAlignment="1">
      <alignment horizontal="left" vertical="top"/>
    </xf>
    <xf numFmtId="0" fontId="8" fillId="0" borderId="12" xfId="5" applyFont="1" applyFill="1" applyBorder="1" applyAlignment="1" applyProtection="1">
      <alignment horizontal="left" vertical="center" wrapText="1"/>
    </xf>
    <xf numFmtId="0" fontId="8" fillId="0" borderId="2" xfId="5" applyFont="1" applyFill="1" applyBorder="1" applyAlignment="1" applyProtection="1">
      <alignment horizontal="left" vertical="center" wrapText="1"/>
    </xf>
    <xf numFmtId="0" fontId="8" fillId="0" borderId="21" xfId="5" applyFont="1" applyFill="1" applyBorder="1" applyAlignment="1" applyProtection="1">
      <alignment horizontal="left" vertical="center" wrapText="1"/>
    </xf>
    <xf numFmtId="9" fontId="8" fillId="3" borderId="12" xfId="5" applyNumberFormat="1" applyFont="1" applyFill="1" applyBorder="1" applyAlignment="1" applyProtection="1">
      <alignment horizontal="center" vertical="center" wrapText="1"/>
    </xf>
    <xf numFmtId="0" fontId="8" fillId="3" borderId="1" xfId="5" applyFont="1" applyFill="1" applyBorder="1" applyAlignment="1" applyProtection="1">
      <alignment horizontal="left" vertical="center" wrapText="1"/>
    </xf>
    <xf numFmtId="0" fontId="10" fillId="3" borderId="36" xfId="5" applyFont="1" applyFill="1" applyBorder="1" applyAlignment="1" applyProtection="1">
      <alignment horizontal="center" vertical="center" wrapText="1"/>
    </xf>
    <xf numFmtId="0" fontId="10" fillId="3" borderId="35" xfId="5" applyFont="1" applyFill="1" applyBorder="1" applyAlignment="1" applyProtection="1">
      <alignment horizontal="center" vertical="center" wrapText="1"/>
    </xf>
    <xf numFmtId="0" fontId="10" fillId="3" borderId="34" xfId="5" applyFont="1" applyFill="1" applyBorder="1" applyAlignment="1" applyProtection="1">
      <alignment horizontal="center" vertical="center" wrapText="1"/>
    </xf>
    <xf numFmtId="0" fontId="8" fillId="3" borderId="1" xfId="9" applyFont="1" applyFill="1" applyBorder="1" applyAlignment="1">
      <alignment horizontal="center" vertical="center" wrapText="1"/>
    </xf>
    <xf numFmtId="0" fontId="8" fillId="3" borderId="3" xfId="9" applyFont="1" applyFill="1" applyBorder="1" applyAlignment="1">
      <alignment horizontal="center" vertical="center" wrapText="1"/>
    </xf>
    <xf numFmtId="0" fontId="24" fillId="3" borderId="1" xfId="1" applyFont="1" applyFill="1" applyBorder="1" applyAlignment="1">
      <alignment horizontal="left" vertical="center"/>
    </xf>
    <xf numFmtId="0" fontId="24" fillId="3" borderId="3" xfId="1" applyFont="1" applyFill="1" applyBorder="1" applyAlignment="1">
      <alignment horizontal="left" vertical="center"/>
    </xf>
    <xf numFmtId="0" fontId="8" fillId="3" borderId="12" xfId="9" applyFont="1" applyFill="1" applyBorder="1" applyAlignment="1">
      <alignment horizontal="left" vertical="center" wrapText="1"/>
    </xf>
    <xf numFmtId="0" fontId="8" fillId="3" borderId="2"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8" fillId="3" borderId="12" xfId="9" applyFont="1" applyFill="1" applyBorder="1" applyAlignment="1">
      <alignment horizontal="left" vertical="center"/>
    </xf>
    <xf numFmtId="0" fontId="8" fillId="3" borderId="2" xfId="9" applyFont="1" applyFill="1" applyBorder="1" applyAlignment="1">
      <alignment horizontal="left" vertical="center"/>
    </xf>
    <xf numFmtId="0" fontId="8" fillId="3" borderId="1" xfId="9" applyFont="1" applyFill="1" applyBorder="1" applyAlignment="1">
      <alignment horizontal="left" vertical="center"/>
    </xf>
    <xf numFmtId="0" fontId="8" fillId="3" borderId="21" xfId="9" applyFont="1" applyFill="1" applyBorder="1" applyAlignment="1">
      <alignment horizontal="left" vertical="center"/>
    </xf>
    <xf numFmtId="0" fontId="8" fillId="3" borderId="4" xfId="0" applyFont="1" applyFill="1" applyBorder="1" applyAlignment="1">
      <alignment horizontal="center"/>
    </xf>
    <xf numFmtId="0" fontId="8" fillId="3" borderId="5" xfId="0" applyFont="1" applyFill="1" applyBorder="1" applyAlignment="1">
      <alignment horizontal="center"/>
    </xf>
    <xf numFmtId="0" fontId="10" fillId="3" borderId="18" xfId="13" applyFont="1" applyFill="1" applyBorder="1" applyAlignment="1" applyProtection="1">
      <alignment horizontal="left" vertical="center" wrapText="1"/>
    </xf>
    <xf numFmtId="0" fontId="23" fillId="3" borderId="12" xfId="13" applyFont="1" applyFill="1" applyBorder="1" applyAlignment="1" applyProtection="1">
      <alignment horizontal="left" vertical="center" wrapText="1"/>
    </xf>
    <xf numFmtId="0" fontId="10" fillId="3" borderId="5" xfId="5" applyFont="1" applyFill="1" applyBorder="1" applyAlignment="1" applyProtection="1">
      <alignment horizontal="left" vertical="center" wrapText="1"/>
    </xf>
    <xf numFmtId="0" fontId="10" fillId="3" borderId="28" xfId="5" applyFont="1" applyFill="1" applyBorder="1" applyAlignment="1" applyProtection="1">
      <alignment horizontal="left" vertical="center" wrapText="1"/>
    </xf>
    <xf numFmtId="0" fontId="8" fillId="0" borderId="2" xfId="0" applyFont="1" applyBorder="1" applyAlignment="1">
      <alignment horizontal="left" vertical="center" wrapText="1"/>
    </xf>
    <xf numFmtId="0" fontId="8" fillId="0" borderId="21" xfId="0" applyFont="1" applyBorder="1" applyAlignment="1">
      <alignment horizontal="left" vertical="center" wrapText="1"/>
    </xf>
    <xf numFmtId="0" fontId="10" fillId="3" borderId="1" xfId="9" applyFont="1" applyFill="1" applyBorder="1" applyAlignment="1">
      <alignment horizontal="center" vertical="center" wrapText="1"/>
    </xf>
    <xf numFmtId="0" fontId="10" fillId="3" borderId="31" xfId="9" applyFont="1" applyFill="1" applyBorder="1" applyAlignment="1">
      <alignment horizontal="left" vertical="center" wrapText="1"/>
    </xf>
    <xf numFmtId="0" fontId="8" fillId="0" borderId="8" xfId="0" applyFont="1" applyBorder="1" applyAlignment="1">
      <alignment horizontal="center"/>
    </xf>
    <xf numFmtId="0" fontId="8" fillId="0" borderId="54" xfId="0" applyFont="1" applyBorder="1" applyAlignment="1">
      <alignment horizontal="center"/>
    </xf>
    <xf numFmtId="0" fontId="8" fillId="7" borderId="55" xfId="8" applyFont="1" applyFill="1" applyBorder="1" applyAlignment="1">
      <alignment horizontal="center" vertical="center" wrapText="1"/>
    </xf>
    <xf numFmtId="0" fontId="10" fillId="3" borderId="53" xfId="8" applyFont="1" applyFill="1" applyBorder="1"/>
    <xf numFmtId="0" fontId="8" fillId="7" borderId="53" xfId="8" applyFont="1" applyFill="1" applyBorder="1" applyAlignment="1">
      <alignment horizontal="left" vertical="center" wrapText="1"/>
    </xf>
    <xf numFmtId="0" fontId="8" fillId="7" borderId="56" xfId="8" applyFont="1" applyFill="1" applyBorder="1" applyAlignment="1">
      <alignment horizontal="left" vertical="center" wrapText="1"/>
    </xf>
    <xf numFmtId="0" fontId="10" fillId="3" borderId="8" xfId="5" applyFont="1" applyFill="1" applyBorder="1" applyAlignment="1" applyProtection="1">
      <alignment horizontal="center" vertical="center" wrapText="1"/>
    </xf>
    <xf numFmtId="0" fontId="10" fillId="3" borderId="12" xfId="5" applyFont="1" applyFill="1" applyBorder="1" applyAlignment="1" applyProtection="1">
      <alignment horizontal="left" vertical="top" wrapText="1"/>
    </xf>
    <xf numFmtId="0" fontId="10" fillId="3" borderId="2" xfId="5" applyFont="1" applyFill="1" applyBorder="1" applyAlignment="1" applyProtection="1">
      <alignment horizontal="left" vertical="top" wrapText="1"/>
    </xf>
    <xf numFmtId="0" fontId="10" fillId="3" borderId="21" xfId="5" applyFont="1" applyFill="1" applyBorder="1" applyAlignment="1" applyProtection="1">
      <alignment horizontal="left" vertical="top" wrapText="1"/>
    </xf>
    <xf numFmtId="0" fontId="8" fillId="7" borderId="8" xfId="8" applyFont="1" applyFill="1" applyBorder="1" applyAlignment="1">
      <alignment horizontal="left" vertical="center" wrapText="1"/>
    </xf>
    <xf numFmtId="0" fontId="8" fillId="0" borderId="12" xfId="0" applyFont="1" applyBorder="1" applyAlignment="1">
      <alignment horizontal="left" vertical="center" wrapText="1"/>
    </xf>
    <xf numFmtId="0" fontId="10" fillId="3" borderId="12" xfId="13" applyFont="1" applyFill="1" applyBorder="1" applyAlignment="1" applyProtection="1">
      <alignment horizontal="center" vertical="center" wrapText="1"/>
    </xf>
    <xf numFmtId="0" fontId="18" fillId="3" borderId="2" xfId="13" applyFont="1" applyFill="1" applyBorder="1" applyAlignment="1" applyProtection="1">
      <alignment horizontal="center" vertical="center" wrapText="1"/>
    </xf>
    <xf numFmtId="0" fontId="10" fillId="3" borderId="1" xfId="13" applyFont="1" applyFill="1" applyBorder="1" applyAlignment="1" applyProtection="1">
      <alignment horizontal="left" vertical="center" wrapText="1"/>
    </xf>
    <xf numFmtId="0" fontId="10" fillId="0" borderId="12" xfId="9" applyFont="1" applyBorder="1" applyAlignment="1">
      <alignment horizontal="center" vertical="center" wrapText="1"/>
    </xf>
    <xf numFmtId="0" fontId="10" fillId="0" borderId="2" xfId="9" applyFont="1" applyBorder="1" applyAlignment="1">
      <alignment horizontal="center" vertical="center" wrapText="1"/>
    </xf>
    <xf numFmtId="0" fontId="10" fillId="0" borderId="21" xfId="9" applyFont="1" applyBorder="1" applyAlignment="1">
      <alignment horizontal="center" vertical="center" wrapText="1"/>
    </xf>
    <xf numFmtId="0" fontId="7" fillId="0" borderId="12" xfId="13" applyFill="1" applyBorder="1" applyAlignment="1" applyProtection="1">
      <alignment horizontal="center" vertical="center" wrapText="1"/>
    </xf>
    <xf numFmtId="0" fontId="7" fillId="3" borderId="12" xfId="13" applyFill="1" applyBorder="1" applyAlignment="1" applyProtection="1">
      <alignment horizontal="center" vertical="center" wrapText="1"/>
    </xf>
    <xf numFmtId="0" fontId="10" fillId="3" borderId="2" xfId="13" applyFont="1" applyFill="1" applyBorder="1" applyAlignment="1" applyProtection="1">
      <alignment horizontal="center" vertical="center" wrapText="1"/>
    </xf>
    <xf numFmtId="0" fontId="10" fillId="3" borderId="21" xfId="13" applyFont="1" applyFill="1" applyBorder="1" applyAlignment="1" applyProtection="1">
      <alignment horizontal="center" vertical="center" wrapText="1"/>
    </xf>
    <xf numFmtId="0" fontId="6" fillId="3" borderId="12" xfId="5" applyFill="1" applyBorder="1" applyAlignment="1">
      <alignment horizontal="center" vertical="center" wrapText="1"/>
    </xf>
    <xf numFmtId="0" fontId="10" fillId="3" borderId="5" xfId="8" applyFont="1" applyFill="1" applyBorder="1" applyAlignment="1">
      <alignment horizontal="center"/>
    </xf>
    <xf numFmtId="0" fontId="6" fillId="3" borderId="12" xfId="5" applyFill="1" applyBorder="1" applyAlignment="1">
      <alignment horizontal="left" vertical="center" wrapText="1"/>
    </xf>
    <xf numFmtId="0" fontId="8" fillId="15" borderId="8" xfId="0" applyFont="1" applyFill="1" applyBorder="1" applyAlignment="1">
      <alignment wrapText="1"/>
    </xf>
    <xf numFmtId="0" fontId="8" fillId="0" borderId="8" xfId="0" applyFont="1" applyBorder="1" applyAlignment="1">
      <alignment vertical="center" wrapText="1"/>
    </xf>
    <xf numFmtId="0" fontId="7" fillId="15" borderId="8" xfId="7" applyFill="1" applyBorder="1" applyAlignment="1" applyProtection="1">
      <alignment wrapText="1"/>
    </xf>
    <xf numFmtId="0" fontId="8" fillId="15" borderId="8" xfId="0" applyFont="1" applyFill="1" applyBorder="1" applyAlignment="1">
      <alignment horizontal="left" wrapText="1"/>
    </xf>
    <xf numFmtId="0" fontId="10" fillId="3" borderId="1" xfId="9" applyFont="1" applyFill="1" applyBorder="1" applyAlignment="1">
      <alignment horizontal="center" vertical="center"/>
    </xf>
    <xf numFmtId="0" fontId="10" fillId="3" borderId="2" xfId="9" applyFont="1" applyFill="1" applyBorder="1" applyAlignment="1">
      <alignment horizontal="center" vertical="center"/>
    </xf>
    <xf numFmtId="0" fontId="10" fillId="3" borderId="21" xfId="9" applyFont="1" applyFill="1" applyBorder="1" applyAlignment="1">
      <alignment horizontal="center" vertical="center"/>
    </xf>
    <xf numFmtId="0" fontId="10" fillId="3" borderId="24" xfId="9" applyFont="1" applyFill="1" applyBorder="1" applyAlignment="1">
      <alignment horizontal="left" vertical="center" wrapText="1"/>
    </xf>
    <xf numFmtId="0" fontId="13" fillId="3" borderId="2" xfId="1" applyFont="1" applyFill="1" applyBorder="1" applyAlignment="1">
      <alignment horizontal="left" vertical="center"/>
    </xf>
    <xf numFmtId="0" fontId="10" fillId="3" borderId="20" xfId="9" applyFont="1" applyFill="1" applyBorder="1" applyAlignment="1">
      <alignment horizontal="center" vertical="center" wrapText="1"/>
    </xf>
    <xf numFmtId="0" fontId="10" fillId="3" borderId="109" xfId="9" applyFont="1" applyFill="1" applyBorder="1" applyAlignment="1">
      <alignment horizontal="center" vertical="center" wrapText="1"/>
    </xf>
    <xf numFmtId="0" fontId="10" fillId="3" borderId="110" xfId="9" applyFont="1" applyFill="1" applyBorder="1" applyAlignment="1">
      <alignment horizontal="center" vertical="center" wrapText="1"/>
    </xf>
    <xf numFmtId="2" fontId="10" fillId="3" borderId="0" xfId="9" applyNumberFormat="1" applyFont="1" applyFill="1" applyAlignment="1">
      <alignment horizontal="center" vertical="center" wrapText="1"/>
    </xf>
    <xf numFmtId="0" fontId="7" fillId="3" borderId="12" xfId="7" applyFill="1" applyBorder="1" applyAlignment="1" applyProtection="1">
      <alignment horizontal="center" vertical="center" wrapText="1"/>
    </xf>
    <xf numFmtId="0" fontId="10" fillId="3" borderId="36" xfId="7" applyFont="1" applyFill="1" applyBorder="1" applyAlignment="1" applyProtection="1">
      <alignment horizontal="center" vertical="center" wrapText="1"/>
    </xf>
    <xf numFmtId="0" fontId="10" fillId="3" borderId="35" xfId="7" applyFont="1" applyFill="1" applyBorder="1" applyAlignment="1" applyProtection="1">
      <alignment horizontal="center" vertical="center" wrapText="1"/>
    </xf>
    <xf numFmtId="0" fontId="10" fillId="3" borderId="34" xfId="7" applyFont="1" applyFill="1" applyBorder="1" applyAlignment="1" applyProtection="1">
      <alignment horizontal="center" vertical="center" wrapText="1"/>
    </xf>
    <xf numFmtId="0" fontId="10" fillId="3" borderId="12" xfId="9" applyFont="1" applyFill="1" applyBorder="1" applyAlignment="1">
      <alignment horizontal="center" vertical="center"/>
    </xf>
    <xf numFmtId="0" fontId="10" fillId="3" borderId="3" xfId="9" applyFont="1" applyFill="1" applyBorder="1" applyAlignment="1">
      <alignment horizontal="center" vertical="center"/>
    </xf>
    <xf numFmtId="0" fontId="36" fillId="3" borderId="18" xfId="23" applyFont="1" applyFill="1" applyBorder="1" applyAlignment="1" applyProtection="1">
      <alignment horizontal="left" vertical="center" wrapText="1"/>
    </xf>
    <xf numFmtId="0" fontId="36" fillId="3" borderId="17" xfId="11" applyFont="1" applyFill="1" applyBorder="1" applyAlignment="1">
      <alignment horizontal="left" vertical="center"/>
    </xf>
    <xf numFmtId="0" fontId="36" fillId="3" borderId="16" xfId="11" applyFont="1" applyFill="1" applyBorder="1" applyAlignment="1">
      <alignment horizontal="left" vertical="center"/>
    </xf>
    <xf numFmtId="0" fontId="30" fillId="3" borderId="12" xfId="23" applyFont="1" applyFill="1" applyBorder="1" applyAlignment="1" applyProtection="1">
      <alignment horizontal="left" vertical="center" wrapText="1"/>
    </xf>
    <xf numFmtId="0" fontId="30" fillId="3" borderId="2" xfId="23" applyFont="1" applyFill="1" applyBorder="1" applyAlignment="1">
      <alignment horizontal="left" vertical="center" wrapText="1"/>
    </xf>
    <xf numFmtId="0" fontId="30" fillId="3" borderId="21" xfId="23" applyFont="1" applyFill="1" applyBorder="1" applyAlignment="1">
      <alignment horizontal="left" vertical="center" wrapText="1"/>
    </xf>
    <xf numFmtId="0" fontId="36" fillId="3" borderId="12" xfId="9" applyFont="1" applyFill="1" applyBorder="1" applyAlignment="1">
      <alignment horizontal="left" vertical="center" wrapText="1"/>
    </xf>
    <xf numFmtId="0" fontId="36" fillId="3" borderId="2" xfId="9" applyFont="1" applyFill="1" applyBorder="1" applyAlignment="1">
      <alignment horizontal="left" vertical="center" wrapText="1"/>
    </xf>
    <xf numFmtId="0" fontId="36" fillId="3" borderId="21" xfId="9" applyFont="1" applyFill="1" applyBorder="1" applyAlignment="1">
      <alignment horizontal="left" vertical="center" wrapText="1"/>
    </xf>
    <xf numFmtId="0" fontId="36" fillId="0" borderId="12" xfId="9" applyFont="1" applyBorder="1" applyAlignment="1">
      <alignment horizontal="left" vertical="center" wrapText="1"/>
    </xf>
    <xf numFmtId="0" fontId="36" fillId="0" borderId="2" xfId="9" applyFont="1" applyBorder="1" applyAlignment="1">
      <alignment horizontal="left" vertical="center" wrapText="1"/>
    </xf>
    <xf numFmtId="0" fontId="36" fillId="0" borderId="21" xfId="9" applyFont="1" applyBorder="1" applyAlignment="1">
      <alignment horizontal="left" vertical="center" wrapText="1"/>
    </xf>
    <xf numFmtId="0" fontId="11" fillId="3" borderId="1" xfId="9" applyFont="1" applyFill="1" applyBorder="1" applyAlignment="1">
      <alignment horizontal="center" vertical="center" wrapText="1"/>
    </xf>
    <xf numFmtId="0" fontId="11" fillId="3" borderId="3" xfId="9" applyFont="1" applyFill="1" applyBorder="1" applyAlignment="1">
      <alignment horizontal="center" vertical="center" wrapText="1"/>
    </xf>
    <xf numFmtId="0" fontId="11" fillId="4" borderId="24" xfId="8" applyFont="1" applyFill="1" applyBorder="1" applyAlignment="1">
      <alignment horizontal="center" vertical="center" wrapText="1"/>
    </xf>
    <xf numFmtId="0" fontId="11" fillId="4" borderId="23" xfId="8" applyFont="1" applyFill="1" applyBorder="1" applyAlignment="1">
      <alignment horizontal="center" vertical="center" wrapText="1"/>
    </xf>
    <xf numFmtId="0" fontId="14" fillId="8" borderId="71" xfId="15" applyFont="1" applyFill="1" applyBorder="1" applyAlignment="1">
      <alignment horizontal="center" vertical="center" wrapText="1"/>
    </xf>
    <xf numFmtId="0" fontId="25" fillId="0" borderId="75" xfId="15" applyFont="1" applyBorder="1"/>
    <xf numFmtId="0" fontId="8" fillId="7" borderId="55" xfId="15" applyFont="1" applyFill="1" applyBorder="1" applyAlignment="1">
      <alignment horizontal="left" vertical="center" wrapText="1"/>
    </xf>
    <xf numFmtId="0" fontId="25" fillId="0" borderId="53" xfId="15" applyFont="1" applyBorder="1"/>
    <xf numFmtId="0" fontId="25" fillId="0" borderId="56" xfId="15" applyFont="1" applyBorder="1"/>
    <xf numFmtId="0" fontId="8" fillId="7" borderId="55" xfId="15" applyFont="1" applyFill="1" applyBorder="1" applyAlignment="1">
      <alignment horizontal="left" vertical="top" wrapText="1"/>
    </xf>
    <xf numFmtId="0" fontId="8" fillId="7" borderId="90" xfId="15" applyFont="1" applyFill="1" applyBorder="1" applyAlignment="1">
      <alignment horizontal="left" vertical="center" wrapText="1"/>
    </xf>
    <xf numFmtId="0" fontId="25" fillId="0" borderId="91" xfId="15" applyFont="1" applyBorder="1"/>
    <xf numFmtId="0" fontId="25" fillId="0" borderId="92" xfId="15" applyFont="1" applyBorder="1"/>
    <xf numFmtId="0" fontId="25" fillId="0" borderId="87" xfId="15" applyFont="1" applyBorder="1"/>
    <xf numFmtId="0" fontId="14" fillId="8" borderId="71" xfId="15" applyFont="1" applyFill="1" applyBorder="1" applyAlignment="1">
      <alignment horizontal="center" vertical="center"/>
    </xf>
    <xf numFmtId="0" fontId="24" fillId="0" borderId="78" xfId="15" applyFont="1" applyBorder="1" applyAlignment="1">
      <alignment horizontal="left" vertical="top" wrapText="1"/>
    </xf>
    <xf numFmtId="0" fontId="25" fillId="0" borderId="80" xfId="15" applyFont="1" applyBorder="1"/>
    <xf numFmtId="0" fontId="25" fillId="0" borderId="77" xfId="15" applyFont="1" applyBorder="1"/>
    <xf numFmtId="0" fontId="8" fillId="7" borderId="82" xfId="15" applyFont="1" applyFill="1" applyBorder="1" applyAlignment="1">
      <alignment horizontal="center"/>
    </xf>
    <xf numFmtId="0" fontId="8" fillId="7" borderId="84" xfId="15" applyFont="1" applyFill="1" applyBorder="1" applyAlignment="1">
      <alignment horizontal="center"/>
    </xf>
    <xf numFmtId="0" fontId="8" fillId="7" borderId="66" xfId="15" applyFont="1" applyFill="1" applyBorder="1" applyAlignment="1">
      <alignment horizontal="center" vertical="center" wrapText="1"/>
    </xf>
    <xf numFmtId="0" fontId="25" fillId="0" borderId="63" xfId="15" applyFont="1" applyBorder="1"/>
    <xf numFmtId="9" fontId="8" fillId="7" borderId="0" xfId="15" applyNumberFormat="1" applyFont="1" applyFill="1" applyAlignment="1">
      <alignment horizontal="center" vertical="center" wrapText="1"/>
    </xf>
    <xf numFmtId="0" fontId="25" fillId="0" borderId="0" xfId="15" applyFont="1"/>
    <xf numFmtId="0" fontId="8" fillId="7" borderId="64" xfId="15" applyFont="1" applyFill="1" applyBorder="1" applyAlignment="1">
      <alignment horizontal="center" vertical="top" wrapText="1"/>
    </xf>
    <xf numFmtId="0" fontId="25" fillId="0" borderId="64" xfId="15" applyFont="1" applyBorder="1"/>
    <xf numFmtId="0" fontId="8" fillId="7" borderId="60" xfId="15" applyFont="1" applyFill="1" applyBorder="1" applyAlignment="1">
      <alignment horizontal="center" vertical="center" wrapText="1"/>
    </xf>
    <xf numFmtId="0" fontId="25" fillId="0" borderId="58" xfId="15" applyFont="1" applyBorder="1"/>
    <xf numFmtId="0" fontId="25" fillId="0" borderId="65" xfId="15" applyFont="1" applyBorder="1"/>
    <xf numFmtId="0" fontId="25" fillId="0" borderId="86" xfId="15" applyFont="1" applyBorder="1"/>
    <xf numFmtId="0" fontId="25" fillId="0" borderId="82" xfId="15" applyFont="1" applyBorder="1"/>
    <xf numFmtId="0" fontId="25" fillId="0" borderId="62" xfId="15" applyFont="1" applyBorder="1"/>
    <xf numFmtId="0" fontId="8" fillId="7" borderId="60" xfId="15" applyFont="1" applyFill="1" applyBorder="1" applyAlignment="1">
      <alignment horizontal="left" vertical="top"/>
    </xf>
    <xf numFmtId="0" fontId="25" fillId="0" borderId="79" xfId="15" applyFont="1" applyBorder="1"/>
    <xf numFmtId="0" fontId="25" fillId="0" borderId="84" xfId="15" applyFont="1" applyBorder="1"/>
    <xf numFmtId="0" fontId="24" fillId="7" borderId="78" xfId="15" applyFont="1" applyFill="1" applyBorder="1" applyAlignment="1">
      <alignment horizontal="left" vertical="top" wrapText="1"/>
    </xf>
    <xf numFmtId="0" fontId="8" fillId="7" borderId="55" xfId="15" applyFont="1" applyFill="1" applyBorder="1" applyAlignment="1">
      <alignment horizontal="center" vertical="center" wrapText="1"/>
    </xf>
    <xf numFmtId="0" fontId="8" fillId="7" borderId="72" xfId="15" applyFont="1" applyFill="1" applyBorder="1" applyAlignment="1">
      <alignment vertical="center" wrapText="1"/>
    </xf>
    <xf numFmtId="0" fontId="25" fillId="0" borderId="73" xfId="15" applyFont="1" applyBorder="1"/>
    <xf numFmtId="0" fontId="25" fillId="0" borderId="74" xfId="15" applyFont="1" applyBorder="1"/>
    <xf numFmtId="0" fontId="8" fillId="7" borderId="55" xfId="15" applyFont="1" applyFill="1" applyBorder="1" applyAlignment="1">
      <alignment vertical="top" wrapText="1"/>
    </xf>
    <xf numFmtId="0" fontId="8" fillId="7" borderId="53" xfId="15" applyFont="1" applyFill="1" applyBorder="1" applyAlignment="1">
      <alignment vertical="top" wrapText="1"/>
    </xf>
    <xf numFmtId="0" fontId="8" fillId="7" borderId="56" xfId="15" applyFont="1" applyFill="1" applyBorder="1" applyAlignment="1">
      <alignment vertical="top" wrapText="1"/>
    </xf>
    <xf numFmtId="0" fontId="8" fillId="7" borderId="66" xfId="15" applyFont="1" applyFill="1" applyBorder="1" applyAlignment="1">
      <alignment horizontal="left" vertical="center" wrapText="1"/>
    </xf>
    <xf numFmtId="0" fontId="25" fillId="0" borderId="63" xfId="15" applyFont="1" applyBorder="1" applyAlignment="1">
      <alignment horizontal="left"/>
    </xf>
    <xf numFmtId="0" fontId="24" fillId="7" borderId="66" xfId="15" applyFont="1" applyFill="1" applyBorder="1" applyAlignment="1">
      <alignment horizontal="left" vertical="center"/>
    </xf>
    <xf numFmtId="0" fontId="8" fillId="7" borderId="66" xfId="15" applyFont="1" applyFill="1" applyBorder="1" applyAlignment="1">
      <alignment horizontal="center" vertical="center"/>
    </xf>
    <xf numFmtId="0" fontId="8" fillId="7" borderId="81" xfId="15" applyFont="1" applyFill="1" applyBorder="1" applyAlignment="1">
      <alignment horizontal="center"/>
    </xf>
    <xf numFmtId="0" fontId="27" fillId="7" borderId="55" xfId="15" applyFont="1" applyFill="1" applyBorder="1" applyAlignment="1">
      <alignment horizontal="left" vertical="center" wrapText="1"/>
    </xf>
    <xf numFmtId="0" fontId="25" fillId="0" borderId="53" xfId="15" applyFont="1" applyBorder="1" applyAlignment="1">
      <alignment vertical="center"/>
    </xf>
    <xf numFmtId="0" fontId="25" fillId="0" borderId="56" xfId="15" applyFont="1" applyBorder="1" applyAlignment="1">
      <alignment vertical="center"/>
    </xf>
    <xf numFmtId="0" fontId="8" fillId="7" borderId="72" xfId="15" applyFont="1" applyFill="1" applyBorder="1" applyAlignment="1">
      <alignment horizontal="left" vertical="center" wrapText="1"/>
    </xf>
    <xf numFmtId="0" fontId="25" fillId="0" borderId="53" xfId="15" applyFont="1" applyBorder="1" applyAlignment="1">
      <alignment horizontal="left" vertical="center"/>
    </xf>
    <xf numFmtId="0" fontId="25" fillId="0" borderId="56" xfId="15" applyFont="1" applyBorder="1" applyAlignment="1">
      <alignment horizontal="left" vertical="center"/>
    </xf>
    <xf numFmtId="0" fontId="8" fillId="10" borderId="66" xfId="15" applyFont="1" applyFill="1" applyBorder="1" applyAlignment="1">
      <alignment wrapText="1"/>
    </xf>
    <xf numFmtId="0" fontId="33" fillId="10" borderId="66" xfId="15" applyFont="1" applyFill="1" applyBorder="1" applyAlignment="1">
      <alignment wrapText="1"/>
    </xf>
    <xf numFmtId="0" fontId="8" fillId="7" borderId="53" xfId="15" applyFont="1" applyFill="1" applyBorder="1" applyAlignment="1">
      <alignment horizontal="center" vertical="center" wrapText="1"/>
    </xf>
    <xf numFmtId="0" fontId="8" fillId="7" borderId="56" xfId="15" applyFont="1" applyFill="1" applyBorder="1" applyAlignment="1">
      <alignment horizontal="center" vertical="center" wrapText="1"/>
    </xf>
    <xf numFmtId="0" fontId="32" fillId="0" borderId="71" xfId="15" applyFont="1" applyBorder="1" applyAlignment="1">
      <alignment horizontal="center" vertical="top" wrapText="1"/>
    </xf>
    <xf numFmtId="0" fontId="25" fillId="0" borderId="58" xfId="15" applyFont="1" applyBorder="1" applyAlignment="1">
      <alignment vertical="top"/>
    </xf>
    <xf numFmtId="0" fontId="25" fillId="0" borderId="79" xfId="15" applyFont="1" applyBorder="1" applyAlignment="1">
      <alignment vertical="top"/>
    </xf>
    <xf numFmtId="0" fontId="17" fillId="3" borderId="12" xfId="13" applyFont="1" applyFill="1" applyBorder="1" applyAlignment="1" applyProtection="1">
      <alignment horizontal="left" vertical="center" wrapText="1"/>
    </xf>
    <xf numFmtId="0" fontId="17" fillId="3" borderId="2" xfId="13" applyFont="1" applyFill="1" applyBorder="1" applyAlignment="1" applyProtection="1">
      <alignment horizontal="left" vertical="center" wrapText="1"/>
    </xf>
    <xf numFmtId="0" fontId="17" fillId="3" borderId="1" xfId="13" applyFont="1" applyFill="1" applyBorder="1" applyAlignment="1" applyProtection="1">
      <alignment horizontal="left" vertical="center" wrapText="1"/>
    </xf>
    <xf numFmtId="0" fontId="17" fillId="3" borderId="21" xfId="13" applyFont="1" applyFill="1" applyBorder="1" applyAlignment="1" applyProtection="1">
      <alignment horizontal="left" vertical="center" wrapText="1"/>
    </xf>
    <xf numFmtId="0" fontId="8" fillId="7" borderId="106" xfId="15" applyFont="1" applyFill="1" applyBorder="1" applyAlignment="1">
      <alignment horizontal="center" vertical="center" wrapText="1"/>
    </xf>
    <xf numFmtId="0" fontId="8" fillId="7" borderId="102" xfId="15" applyFont="1" applyFill="1" applyBorder="1" applyAlignment="1">
      <alignment horizontal="center" vertical="center" wrapText="1"/>
    </xf>
    <xf numFmtId="0" fontId="8" fillId="7" borderId="107" xfId="15" applyFont="1" applyFill="1" applyBorder="1" applyAlignment="1">
      <alignment horizontal="center" vertical="center" wrapText="1"/>
    </xf>
    <xf numFmtId="0" fontId="14" fillId="8" borderId="75" xfId="15" applyFont="1" applyFill="1" applyBorder="1" applyAlignment="1">
      <alignment horizontal="center" vertical="center"/>
    </xf>
    <xf numFmtId="0" fontId="25" fillId="0" borderId="81" xfId="15" applyFont="1" applyBorder="1"/>
    <xf numFmtId="0" fontId="24" fillId="0" borderId="80" xfId="15" applyFont="1" applyBorder="1" applyAlignment="1">
      <alignment horizontal="left" vertical="top" wrapText="1"/>
    </xf>
    <xf numFmtId="9" fontId="8" fillId="7" borderId="82" xfId="15" applyNumberFormat="1" applyFont="1" applyFill="1" applyBorder="1" applyAlignment="1">
      <alignment horizontal="center" vertical="center" wrapText="1"/>
    </xf>
    <xf numFmtId="0" fontId="8" fillId="7" borderId="53" xfId="15" applyFont="1" applyFill="1" applyBorder="1" applyAlignment="1">
      <alignment horizontal="left" vertical="center" wrapText="1"/>
    </xf>
    <xf numFmtId="0" fontId="8" fillId="7" borderId="63" xfId="15" applyFont="1" applyFill="1" applyBorder="1" applyAlignment="1">
      <alignment horizontal="left" vertical="center" wrapText="1"/>
    </xf>
    <xf numFmtId="0" fontId="8" fillId="10" borderId="66" xfId="15" applyFont="1" applyFill="1" applyBorder="1" applyAlignment="1">
      <alignment horizontal="center" wrapText="1"/>
    </xf>
    <xf numFmtId="0" fontId="8" fillId="10" borderId="53" xfId="15" applyFont="1" applyFill="1" applyBorder="1" applyAlignment="1">
      <alignment horizontal="center" wrapText="1"/>
    </xf>
    <xf numFmtId="0" fontId="8" fillId="10" borderId="63" xfId="15" applyFont="1" applyFill="1" applyBorder="1" applyAlignment="1">
      <alignment horizontal="center" wrapText="1"/>
    </xf>
    <xf numFmtId="0" fontId="8" fillId="11" borderId="66" xfId="14" applyNumberFormat="1" applyFont="1" applyFill="1" applyBorder="1" applyAlignment="1">
      <alignment horizontal="left" wrapText="1"/>
    </xf>
    <xf numFmtId="0" fontId="8" fillId="11" borderId="53" xfId="14" applyNumberFormat="1" applyFont="1" applyFill="1" applyBorder="1" applyAlignment="1">
      <alignment horizontal="left" wrapText="1"/>
    </xf>
    <xf numFmtId="0" fontId="8" fillId="11" borderId="63" xfId="14" applyNumberFormat="1" applyFont="1" applyFill="1" applyBorder="1" applyAlignment="1">
      <alignment horizontal="left" wrapText="1"/>
    </xf>
    <xf numFmtId="0" fontId="14" fillId="8" borderId="78" xfId="15" applyFont="1" applyFill="1" applyBorder="1" applyAlignment="1">
      <alignment horizontal="center" vertical="center" wrapText="1"/>
    </xf>
    <xf numFmtId="0" fontId="14" fillId="8" borderId="80" xfId="15" applyFont="1" applyFill="1" applyBorder="1" applyAlignment="1">
      <alignment horizontal="center" vertical="center" wrapText="1"/>
    </xf>
    <xf numFmtId="0" fontId="8" fillId="7" borderId="75" xfId="15" applyFont="1" applyFill="1" applyBorder="1" applyAlignment="1">
      <alignment horizontal="left" vertical="center" wrapText="1"/>
    </xf>
    <xf numFmtId="0" fontId="25" fillId="3" borderId="0" xfId="15" applyFont="1" applyFill="1" applyAlignment="1">
      <alignment horizontal="left"/>
    </xf>
    <xf numFmtId="0" fontId="25" fillId="3" borderId="83" xfId="15" applyFont="1" applyFill="1" applyBorder="1" applyAlignment="1">
      <alignment horizontal="left"/>
    </xf>
    <xf numFmtId="0" fontId="8" fillId="12" borderId="55" xfId="15" applyFont="1" applyFill="1" applyBorder="1" applyAlignment="1">
      <alignment horizontal="left" vertical="center" wrapText="1"/>
    </xf>
    <xf numFmtId="0" fontId="8" fillId="12" borderId="53" xfId="15" applyFont="1" applyFill="1" applyBorder="1" applyAlignment="1">
      <alignment horizontal="left" vertical="center" wrapText="1"/>
    </xf>
    <xf numFmtId="0" fontId="8" fillId="12" borderId="56" xfId="15" applyFont="1" applyFill="1" applyBorder="1" applyAlignment="1">
      <alignment horizontal="left" vertical="center" wrapText="1"/>
    </xf>
    <xf numFmtId="0" fontId="8" fillId="7" borderId="55" xfId="15" applyFont="1" applyFill="1" applyBorder="1" applyAlignment="1">
      <alignment horizontal="left" vertical="center"/>
    </xf>
    <xf numFmtId="0" fontId="8" fillId="7" borderId="66" xfId="15" applyFont="1" applyFill="1" applyBorder="1" applyAlignment="1">
      <alignment horizontal="left" vertical="center"/>
    </xf>
    <xf numFmtId="0" fontId="25" fillId="3" borderId="63" xfId="15" applyFont="1" applyFill="1" applyBorder="1"/>
    <xf numFmtId="0" fontId="24" fillId="7" borderId="66" xfId="15" applyFont="1" applyFill="1" applyBorder="1" applyAlignment="1">
      <alignment horizontal="left" vertical="center" wrapText="1"/>
    </xf>
    <xf numFmtId="0" fontId="8" fillId="7" borderId="66" xfId="15" applyFont="1" applyFill="1" applyBorder="1" applyAlignment="1">
      <alignment horizontal="center" vertical="top" wrapText="1"/>
    </xf>
    <xf numFmtId="0" fontId="8" fillId="7" borderId="53" xfId="15" applyFont="1" applyFill="1" applyBorder="1" applyAlignment="1">
      <alignment horizontal="center" vertical="top" wrapText="1"/>
    </xf>
    <xf numFmtId="0" fontId="8" fillId="7" borderId="56" xfId="15" applyFont="1" applyFill="1" applyBorder="1" applyAlignment="1">
      <alignment horizontal="center" vertical="top" wrapText="1"/>
    </xf>
    <xf numFmtId="0" fontId="24" fillId="7" borderId="104" xfId="15" applyFont="1" applyFill="1" applyBorder="1" applyAlignment="1">
      <alignment horizontal="center" vertical="center" wrapText="1"/>
    </xf>
    <xf numFmtId="0" fontId="24" fillId="7" borderId="105" xfId="15" applyFont="1" applyFill="1" applyBorder="1" applyAlignment="1">
      <alignment horizontal="center" vertical="center" wrapText="1"/>
    </xf>
    <xf numFmtId="0" fontId="14" fillId="8" borderId="77" xfId="15" applyFont="1" applyFill="1" applyBorder="1" applyAlignment="1">
      <alignment horizontal="center" vertical="center" wrapText="1"/>
    </xf>
    <xf numFmtId="0" fontId="17" fillId="3" borderId="12" xfId="13" applyFont="1" applyFill="1" applyBorder="1" applyAlignment="1" applyProtection="1">
      <alignment horizontal="center" vertical="center" wrapText="1"/>
    </xf>
    <xf numFmtId="0" fontId="17" fillId="3" borderId="2" xfId="13" applyFont="1" applyFill="1" applyBorder="1" applyAlignment="1" applyProtection="1">
      <alignment horizontal="center" vertical="center" wrapText="1"/>
    </xf>
    <xf numFmtId="0" fontId="17" fillId="3" borderId="1" xfId="13" applyFont="1" applyFill="1" applyBorder="1" applyAlignment="1" applyProtection="1">
      <alignment horizontal="center" vertical="center" wrapText="1"/>
    </xf>
    <xf numFmtId="0" fontId="17" fillId="3" borderId="21" xfId="13" applyFont="1" applyFill="1" applyBorder="1" applyAlignment="1" applyProtection="1">
      <alignment horizontal="center" vertical="center" wrapText="1"/>
    </xf>
    <xf numFmtId="0" fontId="32" fillId="0" borderId="71" xfId="15" applyFont="1" applyBorder="1" applyAlignment="1">
      <alignment horizontal="left" vertical="top" wrapText="1"/>
    </xf>
    <xf numFmtId="0" fontId="25" fillId="0" borderId="58" xfId="15" applyFont="1" applyBorder="1" applyAlignment="1">
      <alignment horizontal="left" vertical="top"/>
    </xf>
    <xf numFmtId="0" fontId="25" fillId="0" borderId="79" xfId="15" applyFont="1" applyBorder="1" applyAlignment="1">
      <alignment horizontal="left" vertical="top"/>
    </xf>
    <xf numFmtId="0" fontId="8" fillId="0" borderId="66" xfId="15" applyFont="1" applyBorder="1"/>
    <xf numFmtId="0" fontId="8" fillId="0" borderId="66" xfId="15" applyFont="1" applyBorder="1" applyAlignment="1">
      <alignment horizontal="left" wrapText="1"/>
    </xf>
    <xf numFmtId="0" fontId="25" fillId="0" borderId="53" xfId="15" applyFont="1" applyBorder="1" applyAlignment="1">
      <alignment horizontal="left"/>
    </xf>
    <xf numFmtId="0" fontId="8" fillId="7" borderId="117" xfId="15" applyFont="1" applyFill="1" applyBorder="1" applyAlignment="1">
      <alignment horizontal="center" vertical="center" wrapText="1"/>
    </xf>
    <xf numFmtId="0" fontId="8" fillId="7" borderId="95" xfId="15" applyFont="1" applyFill="1" applyBorder="1" applyAlignment="1">
      <alignment horizontal="center" vertical="center" wrapText="1"/>
    </xf>
    <xf numFmtId="41" fontId="8" fillId="7" borderId="66" xfId="14" applyFont="1" applyFill="1" applyBorder="1" applyAlignment="1">
      <alignment horizontal="center" vertical="center" wrapText="1"/>
    </xf>
    <xf numFmtId="41" fontId="25" fillId="0" borderId="63" xfId="14" applyFont="1" applyBorder="1" applyAlignment="1"/>
    <xf numFmtId="0" fontId="10" fillId="10" borderId="55" xfId="29" applyFont="1" applyFill="1" applyBorder="1" applyAlignment="1">
      <alignment horizontal="center" vertical="center" wrapText="1"/>
    </xf>
    <xf numFmtId="0" fontId="10" fillId="0" borderId="53" xfId="29" applyFont="1" applyBorder="1" applyAlignment="1">
      <alignment horizontal="center"/>
    </xf>
    <xf numFmtId="0" fontId="10" fillId="0" borderId="56" xfId="29" applyFont="1" applyBorder="1" applyAlignment="1">
      <alignment horizontal="center"/>
    </xf>
    <xf numFmtId="0" fontId="10" fillId="0" borderId="82" xfId="30" applyFont="1" applyBorder="1" applyAlignment="1">
      <alignment horizontal="center"/>
    </xf>
    <xf numFmtId="0" fontId="10" fillId="0" borderId="62" xfId="30" applyFont="1" applyBorder="1" applyAlignment="1">
      <alignment horizontal="center"/>
    </xf>
    <xf numFmtId="0" fontId="23" fillId="3" borderId="12" xfId="5" applyFont="1" applyFill="1" applyBorder="1" applyAlignment="1" applyProtection="1">
      <alignment horizontal="center" vertical="center" wrapText="1"/>
    </xf>
    <xf numFmtId="9" fontId="10" fillId="3" borderId="12" xfId="0" applyNumberFormat="1" applyFont="1" applyFill="1" applyBorder="1" applyAlignment="1">
      <alignment horizontal="center" vertical="center" wrapText="1"/>
    </xf>
    <xf numFmtId="9" fontId="10" fillId="3" borderId="2" xfId="0" applyNumberFormat="1" applyFont="1" applyFill="1" applyBorder="1" applyAlignment="1">
      <alignment horizontal="center" vertical="center" wrapText="1"/>
    </xf>
    <xf numFmtId="9" fontId="10" fillId="3" borderId="21"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21" xfId="0" applyFont="1" applyBorder="1" applyAlignment="1">
      <alignment horizontal="center" vertical="center" wrapText="1"/>
    </xf>
    <xf numFmtId="9" fontId="10" fillId="3" borderId="12" xfId="5" applyNumberFormat="1" applyFont="1" applyFill="1" applyBorder="1" applyAlignment="1" applyProtection="1">
      <alignment horizontal="center" vertical="center" wrapText="1"/>
    </xf>
    <xf numFmtId="0" fontId="10" fillId="3" borderId="3" xfId="5" applyFont="1" applyFill="1" applyBorder="1" applyAlignment="1" applyProtection="1">
      <alignment horizontal="left" vertical="center" wrapText="1"/>
    </xf>
    <xf numFmtId="0" fontId="18" fillId="3" borderId="18" xfId="5" applyFont="1" applyFill="1" applyBorder="1" applyAlignment="1" applyProtection="1">
      <alignment horizontal="left" vertical="center" wrapText="1"/>
    </xf>
    <xf numFmtId="0" fontId="7" fillId="3" borderId="12" xfId="5" applyFont="1" applyFill="1" applyBorder="1" applyAlignment="1" applyProtection="1">
      <alignment horizontal="left" vertical="center" wrapText="1"/>
    </xf>
    <xf numFmtId="1" fontId="10" fillId="3" borderId="1" xfId="14" applyNumberFormat="1" applyFont="1" applyFill="1" applyBorder="1" applyAlignment="1">
      <alignment horizontal="center" vertical="center" wrapText="1"/>
    </xf>
    <xf numFmtId="1" fontId="10" fillId="3" borderId="3" xfId="14" applyNumberFormat="1" applyFont="1" applyFill="1" applyBorder="1" applyAlignment="1">
      <alignment horizontal="center" vertical="center" wrapText="1"/>
    </xf>
    <xf numFmtId="0" fontId="10" fillId="0" borderId="12" xfId="0" applyFont="1" applyBorder="1" applyAlignment="1">
      <alignment horizontal="left" vertical="center" wrapText="1"/>
    </xf>
    <xf numFmtId="0" fontId="10" fillId="0" borderId="2" xfId="0" applyFont="1" applyBorder="1" applyAlignment="1">
      <alignment horizontal="left" vertical="center" wrapText="1"/>
    </xf>
    <xf numFmtId="0" fontId="10" fillId="13" borderId="12" xfId="0" applyFont="1" applyFill="1" applyBorder="1" applyAlignment="1">
      <alignment horizontal="left" vertical="center" wrapText="1"/>
    </xf>
    <xf numFmtId="0" fontId="10" fillId="13" borderId="2" xfId="0" applyFont="1" applyFill="1" applyBorder="1" applyAlignment="1">
      <alignment horizontal="left" vertical="center" wrapText="1"/>
    </xf>
    <xf numFmtId="0" fontId="32" fillId="3" borderId="12" xfId="5" applyFont="1" applyFill="1" applyBorder="1" applyAlignment="1" applyProtection="1">
      <alignment horizontal="center" vertical="center" wrapText="1"/>
    </xf>
    <xf numFmtId="0" fontId="32" fillId="3" borderId="2" xfId="5" applyFont="1" applyFill="1" applyBorder="1" applyAlignment="1" applyProtection="1">
      <alignment horizontal="center" vertical="center" wrapText="1"/>
    </xf>
    <xf numFmtId="0" fontId="32" fillId="3" borderId="21" xfId="5" applyFont="1" applyFill="1" applyBorder="1" applyAlignment="1" applyProtection="1">
      <alignment horizontal="center" vertical="center" wrapText="1"/>
    </xf>
    <xf numFmtId="0" fontId="32" fillId="3" borderId="12" xfId="5" applyFont="1" applyFill="1" applyBorder="1" applyAlignment="1" applyProtection="1">
      <alignment horizontal="left" vertical="center" wrapText="1"/>
    </xf>
    <xf numFmtId="0" fontId="32" fillId="3" borderId="2" xfId="5" applyFont="1" applyFill="1" applyBorder="1" applyAlignment="1" applyProtection="1">
      <alignment horizontal="left" vertical="center" wrapText="1"/>
    </xf>
    <xf numFmtId="0" fontId="32" fillId="3" borderId="21" xfId="5" applyFont="1" applyFill="1" applyBorder="1" applyAlignment="1" applyProtection="1">
      <alignment horizontal="left" vertical="center" wrapText="1"/>
    </xf>
    <xf numFmtId="0" fontId="32" fillId="3" borderId="12" xfId="9" applyFont="1" applyFill="1" applyBorder="1" applyAlignment="1">
      <alignment horizontal="center" vertical="center" wrapText="1"/>
    </xf>
    <xf numFmtId="0" fontId="32" fillId="3" borderId="2" xfId="9" applyFont="1" applyFill="1" applyBorder="1" applyAlignment="1">
      <alignment horizontal="center" vertical="center" wrapText="1"/>
    </xf>
    <xf numFmtId="0" fontId="32" fillId="3" borderId="21" xfId="9" applyFont="1" applyFill="1" applyBorder="1" applyAlignment="1">
      <alignment horizontal="center" vertical="center" wrapText="1"/>
    </xf>
    <xf numFmtId="0" fontId="10" fillId="0" borderId="12" xfId="5" applyFont="1" applyFill="1" applyBorder="1" applyAlignment="1" applyProtection="1">
      <alignment horizontal="center" vertical="center" wrapText="1"/>
    </xf>
    <xf numFmtId="0" fontId="10" fillId="0" borderId="3" xfId="5"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1" xfId="0" applyFont="1" applyBorder="1" applyAlignment="1">
      <alignment horizontal="center" vertical="center" wrapText="1"/>
    </xf>
    <xf numFmtId="0" fontId="32" fillId="15" borderId="12" xfId="5" applyFont="1" applyFill="1" applyBorder="1" applyAlignment="1" applyProtection="1">
      <alignment horizontal="center" vertical="center"/>
    </xf>
    <xf numFmtId="0" fontId="32" fillId="15" borderId="2" xfId="5" applyFont="1" applyFill="1" applyBorder="1" applyAlignment="1" applyProtection="1">
      <alignment horizontal="center" vertical="center"/>
    </xf>
    <xf numFmtId="0" fontId="32" fillId="15" borderId="21" xfId="5" applyFont="1" applyFill="1" applyBorder="1" applyAlignment="1" applyProtection="1">
      <alignment horizontal="center" vertical="center"/>
    </xf>
    <xf numFmtId="0" fontId="10" fillId="15" borderId="1" xfId="5" applyFont="1" applyFill="1" applyBorder="1" applyAlignment="1">
      <alignment horizontal="center" vertical="center" wrapText="1"/>
    </xf>
    <xf numFmtId="0" fontId="10" fillId="15" borderId="2" xfId="5" applyFont="1" applyFill="1" applyBorder="1" applyAlignment="1">
      <alignment horizontal="center" vertical="center" wrapText="1"/>
    </xf>
    <xf numFmtId="0" fontId="10" fillId="15" borderId="3" xfId="5" applyFont="1" applyFill="1" applyBorder="1" applyAlignment="1">
      <alignment horizontal="center" vertical="center" wrapText="1"/>
    </xf>
    <xf numFmtId="0" fontId="18" fillId="3" borderId="23" xfId="9" applyFont="1" applyFill="1" applyBorder="1" applyAlignment="1">
      <alignment horizontal="center" vertical="center"/>
    </xf>
    <xf numFmtId="0" fontId="18" fillId="3" borderId="0" xfId="9" applyFont="1" applyFill="1" applyAlignment="1">
      <alignment horizontal="center" vertical="center"/>
    </xf>
    <xf numFmtId="0" fontId="18" fillId="3" borderId="26" xfId="9" applyFont="1" applyFill="1" applyBorder="1" applyAlignment="1">
      <alignment horizontal="center" vertical="center"/>
    </xf>
    <xf numFmtId="0" fontId="10" fillId="3" borderId="0" xfId="5" applyFont="1" applyFill="1" applyBorder="1" applyAlignment="1" applyProtection="1">
      <alignment horizontal="center" vertical="top"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10" fillId="15" borderId="12" xfId="9" applyFont="1" applyFill="1" applyBorder="1" applyAlignment="1">
      <alignment horizontal="center" vertical="center" wrapText="1"/>
    </xf>
    <xf numFmtId="0" fontId="10" fillId="15" borderId="2" xfId="9" applyFont="1" applyFill="1" applyBorder="1" applyAlignment="1">
      <alignment horizontal="center" vertical="center" wrapText="1"/>
    </xf>
    <xf numFmtId="0" fontId="10" fillId="15" borderId="21" xfId="9" applyFont="1" applyFill="1" applyBorder="1" applyAlignment="1">
      <alignment horizontal="center" vertical="center" wrapText="1"/>
    </xf>
    <xf numFmtId="0" fontId="10" fillId="0" borderId="3" xfId="9" applyFont="1" applyBorder="1" applyAlignment="1">
      <alignment horizontal="center" vertical="center" wrapText="1"/>
    </xf>
    <xf numFmtId="0" fontId="10" fillId="3" borderId="36" xfId="5" applyFont="1" applyFill="1" applyBorder="1" applyAlignment="1" applyProtection="1">
      <alignment horizontal="center" vertical="top" wrapText="1"/>
    </xf>
    <xf numFmtId="0" fontId="10" fillId="3" borderId="35" xfId="5" applyFont="1" applyFill="1" applyBorder="1" applyAlignment="1" applyProtection="1">
      <alignment horizontal="center" vertical="top" wrapText="1"/>
    </xf>
    <xf numFmtId="0" fontId="10" fillId="3" borderId="34" xfId="5" applyFont="1" applyFill="1" applyBorder="1" applyAlignment="1" applyProtection="1">
      <alignment horizontal="center" vertical="top" wrapText="1"/>
    </xf>
    <xf numFmtId="0" fontId="10" fillId="0" borderId="12" xfId="5" applyFont="1" applyFill="1" applyBorder="1" applyAlignment="1" applyProtection="1">
      <alignment horizontal="left" vertical="top" wrapText="1"/>
    </xf>
    <xf numFmtId="0" fontId="10" fillId="0" borderId="2" xfId="5" applyFont="1" applyFill="1" applyBorder="1" applyAlignment="1" applyProtection="1">
      <alignment horizontal="left" vertical="top" wrapText="1"/>
    </xf>
    <xf numFmtId="0" fontId="10" fillId="0" borderId="21" xfId="5" applyFont="1" applyFill="1" applyBorder="1" applyAlignment="1" applyProtection="1">
      <alignment horizontal="left" vertical="top" wrapText="1"/>
    </xf>
    <xf numFmtId="0" fontId="32" fillId="3" borderId="12" xfId="5" applyFont="1" applyFill="1" applyBorder="1" applyAlignment="1" applyProtection="1">
      <alignment horizontal="left" vertical="top" wrapText="1"/>
    </xf>
    <xf numFmtId="0" fontId="32" fillId="0" borderId="2" xfId="0" applyFont="1" applyBorder="1" applyAlignment="1">
      <alignment horizontal="center" vertical="center" wrapText="1"/>
    </xf>
    <xf numFmtId="0" fontId="32" fillId="0" borderId="21" xfId="0" applyFont="1" applyBorder="1" applyAlignment="1">
      <alignment horizontal="center" vertical="center" wrapText="1"/>
    </xf>
    <xf numFmtId="0" fontId="32" fillId="15" borderId="12" xfId="5" applyFont="1" applyFill="1" applyBorder="1" applyAlignment="1" applyProtection="1">
      <alignment horizontal="center" vertical="center" wrapText="1"/>
    </xf>
    <xf numFmtId="0" fontId="32" fillId="15" borderId="2" xfId="5" applyFont="1" applyFill="1" applyBorder="1" applyAlignment="1" applyProtection="1">
      <alignment horizontal="center" vertical="center" wrapText="1"/>
    </xf>
    <xf numFmtId="0" fontId="32" fillId="15" borderId="21" xfId="5" applyFont="1" applyFill="1" applyBorder="1" applyAlignment="1" applyProtection="1">
      <alignment horizontal="center" vertical="center" wrapText="1"/>
    </xf>
    <xf numFmtId="0" fontId="10" fillId="3" borderId="36" xfId="5" applyFont="1" applyFill="1" applyBorder="1" applyAlignment="1" applyProtection="1">
      <alignment horizontal="left" vertical="top" wrapText="1"/>
    </xf>
    <xf numFmtId="0" fontId="10" fillId="3" borderId="35" xfId="5" applyFont="1" applyFill="1" applyBorder="1" applyAlignment="1" applyProtection="1">
      <alignment horizontal="left" vertical="top" wrapText="1"/>
    </xf>
    <xf numFmtId="0" fontId="10" fillId="3" borderId="34" xfId="5" applyFont="1" applyFill="1" applyBorder="1" applyAlignment="1" applyProtection="1">
      <alignment horizontal="left" vertical="top" wrapText="1"/>
    </xf>
    <xf numFmtId="0" fontId="6" fillId="13" borderId="12" xfId="33" applyFill="1" applyBorder="1" applyAlignment="1" applyProtection="1">
      <alignment horizontal="left" vertical="center" wrapText="1"/>
    </xf>
    <xf numFmtId="0" fontId="6" fillId="13" borderId="2" xfId="33" applyFill="1" applyBorder="1" applyAlignment="1" applyProtection="1">
      <alignment horizontal="left" vertical="center" wrapText="1"/>
    </xf>
    <xf numFmtId="0" fontId="6" fillId="13" borderId="98" xfId="33" applyFill="1" applyBorder="1" applyAlignment="1" applyProtection="1">
      <alignment horizontal="left" vertical="center" wrapText="1"/>
    </xf>
    <xf numFmtId="0" fontId="10" fillId="13" borderId="18" xfId="0" applyFont="1" applyFill="1" applyBorder="1" applyAlignment="1">
      <alignment horizontal="left" vertical="center" wrapText="1"/>
    </xf>
    <xf numFmtId="0" fontId="10" fillId="13" borderId="17" xfId="0" applyFont="1" applyFill="1" applyBorder="1" applyAlignment="1">
      <alignment horizontal="left" vertical="center" wrapText="1"/>
    </xf>
    <xf numFmtId="0" fontId="10" fillId="13" borderId="99" xfId="0" applyFont="1" applyFill="1" applyBorder="1" applyAlignment="1">
      <alignment horizontal="left" vertical="center" wrapText="1"/>
    </xf>
    <xf numFmtId="0" fontId="36" fillId="13" borderId="36" xfId="0" applyFont="1" applyFill="1" applyBorder="1" applyAlignment="1">
      <alignment horizontal="left" vertical="top" wrapText="1"/>
    </xf>
    <xf numFmtId="0" fontId="36" fillId="13" borderId="35" xfId="0" applyFont="1" applyFill="1" applyBorder="1" applyAlignment="1">
      <alignment horizontal="left" vertical="top" wrapText="1"/>
    </xf>
    <xf numFmtId="0" fontId="36" fillId="13" borderId="34" xfId="0" applyFont="1" applyFill="1" applyBorder="1" applyAlignment="1">
      <alignment horizontal="left" vertical="top" wrapText="1"/>
    </xf>
    <xf numFmtId="0" fontId="36" fillId="13" borderId="12" xfId="0" applyFont="1" applyFill="1" applyBorder="1" applyAlignment="1">
      <alignment horizontal="left" vertical="top" wrapText="1"/>
    </xf>
    <xf numFmtId="0" fontId="36" fillId="13" borderId="2" xfId="0" applyFont="1" applyFill="1" applyBorder="1" applyAlignment="1">
      <alignment horizontal="left" vertical="top" wrapText="1"/>
    </xf>
    <xf numFmtId="0" fontId="36" fillId="13" borderId="21" xfId="0" applyFont="1" applyFill="1" applyBorder="1" applyAlignment="1">
      <alignment horizontal="left" vertical="top" wrapText="1"/>
    </xf>
    <xf numFmtId="0" fontId="36" fillId="13" borderId="18" xfId="0" applyFont="1" applyFill="1" applyBorder="1" applyAlignment="1">
      <alignment horizontal="left" vertical="top" wrapText="1"/>
    </xf>
    <xf numFmtId="0" fontId="36" fillId="13" borderId="17" xfId="0" applyFont="1" applyFill="1" applyBorder="1" applyAlignment="1">
      <alignment horizontal="left" vertical="top" wrapText="1"/>
    </xf>
    <xf numFmtId="0" fontId="36" fillId="13" borderId="16" xfId="0" applyFont="1" applyFill="1" applyBorder="1" applyAlignment="1">
      <alignment horizontal="left" vertical="top" wrapText="1"/>
    </xf>
    <xf numFmtId="0" fontId="8" fillId="0" borderId="12" xfId="0" applyFont="1" applyBorder="1" applyAlignment="1">
      <alignment horizontal="left" vertical="top" wrapText="1"/>
    </xf>
    <xf numFmtId="0" fontId="8" fillId="0" borderId="2" xfId="0" applyFont="1" applyBorder="1" applyAlignment="1">
      <alignment horizontal="left" vertical="top" wrapText="1"/>
    </xf>
    <xf numFmtId="0" fontId="8" fillId="0" borderId="21" xfId="0" applyFont="1" applyBorder="1" applyAlignment="1">
      <alignment horizontal="left" vertical="top" wrapText="1"/>
    </xf>
    <xf numFmtId="0" fontId="10" fillId="13" borderId="36" xfId="0" applyFont="1" applyFill="1" applyBorder="1" applyAlignment="1">
      <alignment horizontal="left" vertical="center" wrapText="1"/>
    </xf>
    <xf numFmtId="0" fontId="10" fillId="13" borderId="35" xfId="0" applyFont="1" applyFill="1" applyBorder="1" applyAlignment="1">
      <alignment horizontal="left" vertical="center" wrapText="1"/>
    </xf>
    <xf numFmtId="0" fontId="10" fillId="13" borderId="97" xfId="0" applyFont="1" applyFill="1" applyBorder="1" applyAlignment="1">
      <alignment horizontal="left" vertical="center" wrapText="1"/>
    </xf>
    <xf numFmtId="0" fontId="10" fillId="13" borderId="98" xfId="0" applyFont="1" applyFill="1" applyBorder="1" applyAlignment="1">
      <alignment horizontal="left" vertical="center" wrapText="1"/>
    </xf>
    <xf numFmtId="0" fontId="10" fillId="3" borderId="0" xfId="8" applyFont="1" applyFill="1" applyAlignment="1">
      <alignment horizontal="center"/>
    </xf>
    <xf numFmtId="0" fontId="10" fillId="3" borderId="26" xfId="8" applyFont="1" applyFill="1" applyBorder="1" applyAlignment="1">
      <alignment horizontal="center"/>
    </xf>
    <xf numFmtId="0" fontId="10" fillId="3" borderId="28" xfId="8" applyFont="1" applyFill="1" applyBorder="1" applyAlignment="1">
      <alignment horizontal="center"/>
    </xf>
    <xf numFmtId="0" fontId="8" fillId="0" borderId="8" xfId="0" applyFont="1" applyBorder="1" applyAlignment="1">
      <alignment horizontal="center" wrapText="1"/>
    </xf>
    <xf numFmtId="0" fontId="36" fillId="13" borderId="12" xfId="0" applyFont="1" applyFill="1" applyBorder="1" applyAlignment="1">
      <alignment horizontal="left" vertical="center" wrapText="1"/>
    </xf>
    <xf numFmtId="0" fontId="36" fillId="13" borderId="2" xfId="0" applyFont="1" applyFill="1" applyBorder="1" applyAlignment="1">
      <alignment horizontal="left" vertical="center" wrapText="1"/>
    </xf>
    <xf numFmtId="0" fontId="36" fillId="13" borderId="21" xfId="0" applyFont="1" applyFill="1" applyBorder="1" applyAlignment="1">
      <alignment horizontal="left" vertical="center" wrapText="1"/>
    </xf>
    <xf numFmtId="0" fontId="36" fillId="13" borderId="12" xfId="0" applyFont="1" applyFill="1" applyBorder="1" applyAlignment="1">
      <alignment horizontal="left" vertical="center"/>
    </xf>
    <xf numFmtId="0" fontId="36" fillId="13" borderId="2" xfId="0" applyFont="1" applyFill="1" applyBorder="1" applyAlignment="1">
      <alignment horizontal="left" vertical="center"/>
    </xf>
    <xf numFmtId="0" fontId="36" fillId="13" borderId="1" xfId="0" applyFont="1" applyFill="1" applyBorder="1" applyAlignment="1">
      <alignment horizontal="left" vertical="center"/>
    </xf>
    <xf numFmtId="0" fontId="36" fillId="13" borderId="21" xfId="0" applyFont="1" applyFill="1" applyBorder="1" applyAlignment="1">
      <alignment horizontal="left" vertical="center"/>
    </xf>
    <xf numFmtId="0" fontId="10" fillId="3" borderId="12" xfId="7" applyFont="1" applyFill="1" applyBorder="1" applyAlignment="1" applyProtection="1">
      <alignment horizontal="center" vertical="top" wrapText="1"/>
    </xf>
    <xf numFmtId="0" fontId="10" fillId="3" borderId="2" xfId="7" applyFont="1" applyFill="1" applyBorder="1" applyAlignment="1" applyProtection="1">
      <alignment horizontal="center" vertical="top" wrapText="1"/>
    </xf>
    <xf numFmtId="0" fontId="10" fillId="3" borderId="21" xfId="7" applyFont="1" applyFill="1" applyBorder="1" applyAlignment="1" applyProtection="1">
      <alignment horizontal="center" vertical="top" wrapText="1"/>
    </xf>
    <xf numFmtId="0" fontId="3" fillId="0" borderId="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1" xfId="1" applyFont="1" applyBorder="1" applyAlignment="1">
      <alignment horizontal="center" vertical="center" wrapText="1"/>
    </xf>
    <xf numFmtId="0" fontId="10" fillId="3" borderId="18" xfId="5" applyFont="1" applyFill="1" applyBorder="1" applyAlignment="1" applyProtection="1">
      <alignment horizontal="center" vertical="center" wrapText="1"/>
    </xf>
    <xf numFmtId="0" fontId="10" fillId="3" borderId="17" xfId="11" applyFont="1" applyFill="1" applyBorder="1" applyAlignment="1">
      <alignment horizontal="center" vertical="center"/>
    </xf>
    <xf numFmtId="0" fontId="10" fillId="3" borderId="16" xfId="11" applyFont="1" applyFill="1" applyBorder="1" applyAlignment="1">
      <alignment horizontal="center" vertical="center"/>
    </xf>
    <xf numFmtId="0" fontId="10" fillId="0" borderId="2" xfId="5" applyFont="1" applyFill="1" applyBorder="1" applyAlignment="1" applyProtection="1">
      <alignment horizontal="center" vertical="center" wrapText="1"/>
    </xf>
    <xf numFmtId="0" fontId="10" fillId="0" borderId="21" xfId="5" applyFont="1" applyFill="1" applyBorder="1" applyAlignment="1" applyProtection="1">
      <alignment horizontal="center" vertical="center" wrapText="1"/>
    </xf>
    <xf numFmtId="0" fontId="10" fillId="3" borderId="2" xfId="9" applyFont="1" applyFill="1" applyBorder="1" applyAlignment="1">
      <alignment vertical="center" wrapText="1"/>
    </xf>
    <xf numFmtId="0" fontId="10" fillId="3" borderId="3" xfId="9" applyFont="1" applyFill="1" applyBorder="1" applyAlignment="1">
      <alignment vertical="center" wrapText="1"/>
    </xf>
    <xf numFmtId="0" fontId="13" fillId="3" borderId="24" xfId="9" applyFont="1" applyFill="1" applyBorder="1" applyAlignment="1">
      <alignment horizontal="left" vertical="center" wrapText="1"/>
    </xf>
    <xf numFmtId="0" fontId="13" fillId="3" borderId="23" xfId="9" applyFont="1" applyFill="1" applyBorder="1" applyAlignment="1">
      <alignment horizontal="left" vertical="center" wrapText="1"/>
    </xf>
    <xf numFmtId="0" fontId="13" fillId="3" borderId="4" xfId="9" applyFont="1" applyFill="1" applyBorder="1" applyAlignment="1">
      <alignment horizontal="left" vertical="center" wrapText="1"/>
    </xf>
    <xf numFmtId="0" fontId="10" fillId="3" borderId="28" xfId="0" applyFont="1" applyFill="1" applyBorder="1" applyAlignment="1">
      <alignment horizontal="center"/>
    </xf>
    <xf numFmtId="0" fontId="10" fillId="3" borderId="23" xfId="0" applyFont="1" applyFill="1" applyBorder="1" applyAlignment="1">
      <alignment horizontal="center"/>
    </xf>
    <xf numFmtId="0" fontId="10" fillId="3" borderId="0" xfId="0" applyFont="1" applyFill="1" applyAlignment="1">
      <alignment horizontal="center"/>
    </xf>
    <xf numFmtId="0" fontId="10" fillId="3" borderId="26" xfId="0" applyFont="1" applyFill="1" applyBorder="1" applyAlignment="1">
      <alignment horizontal="center"/>
    </xf>
    <xf numFmtId="0" fontId="8" fillId="7" borderId="56" xfId="15" applyFont="1" applyFill="1" applyBorder="1" applyAlignment="1">
      <alignment horizontal="left" vertical="center" wrapText="1"/>
    </xf>
    <xf numFmtId="0" fontId="8" fillId="7" borderId="82" xfId="15" applyFont="1" applyFill="1" applyBorder="1" applyAlignment="1">
      <alignment horizontal="center" wrapText="1"/>
    </xf>
    <xf numFmtId="0" fontId="25" fillId="0" borderId="82" xfId="15" applyFont="1" applyBorder="1" applyAlignment="1">
      <alignment wrapText="1"/>
    </xf>
    <xf numFmtId="0" fontId="8" fillId="7" borderId="5" xfId="15" applyFont="1" applyFill="1" applyBorder="1" applyAlignment="1">
      <alignment horizontal="center"/>
    </xf>
    <xf numFmtId="0" fontId="8" fillId="7" borderId="93" xfId="15" applyFont="1" applyFill="1" applyBorder="1" applyAlignment="1">
      <alignment horizontal="center"/>
    </xf>
    <xf numFmtId="0" fontId="8" fillId="0" borderId="66" xfId="15" applyFont="1" applyBorder="1" applyAlignment="1">
      <alignment horizontal="center" vertical="center" wrapText="1"/>
    </xf>
    <xf numFmtId="0" fontId="8" fillId="0" borderId="53" xfId="15" applyFont="1" applyBorder="1" applyAlignment="1">
      <alignment horizontal="center" vertical="center" wrapText="1"/>
    </xf>
    <xf numFmtId="0" fontId="8" fillId="0" borderId="63" xfId="15" applyFont="1" applyBorder="1" applyAlignment="1">
      <alignment horizontal="center" vertical="center" wrapText="1"/>
    </xf>
    <xf numFmtId="0" fontId="8" fillId="7" borderId="84" xfId="15" applyFont="1" applyFill="1" applyBorder="1" applyAlignment="1">
      <alignment horizontal="center" wrapText="1"/>
    </xf>
    <xf numFmtId="0" fontId="25" fillId="3" borderId="53" xfId="15" applyFont="1" applyFill="1" applyBorder="1"/>
    <xf numFmtId="0" fontId="25" fillId="3" borderId="56" xfId="15" applyFont="1" applyFill="1" applyBorder="1"/>
    <xf numFmtId="49" fontId="16" fillId="4" borderId="8" xfId="9" applyNumberFormat="1" applyFont="1" applyFill="1" applyBorder="1" applyAlignment="1">
      <alignment horizontal="left" vertical="center"/>
    </xf>
    <xf numFmtId="0" fontId="11" fillId="4" borderId="8" xfId="8" applyFont="1" applyFill="1" applyBorder="1" applyAlignment="1">
      <alignment horizontal="center"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10" fillId="0" borderId="8" xfId="0" applyFont="1" applyBorder="1" applyAlignment="1">
      <alignment vertical="center" wrapText="1"/>
    </xf>
    <xf numFmtId="0" fontId="13" fillId="0" borderId="1" xfId="9" applyFont="1" applyBorder="1" applyAlignment="1">
      <alignment vertical="top" wrapText="1"/>
    </xf>
    <xf numFmtId="0" fontId="13" fillId="0" borderId="1" xfId="9" applyFont="1" applyBorder="1" applyAlignment="1">
      <alignment horizontal="left" vertical="top" wrapText="1"/>
    </xf>
    <xf numFmtId="0" fontId="10" fillId="3" borderId="8" xfId="0" applyFont="1" applyFill="1" applyBorder="1" applyAlignment="1">
      <alignment horizontal="center" vertical="center"/>
    </xf>
    <xf numFmtId="0" fontId="10" fillId="3" borderId="8" xfId="13" applyFont="1" applyFill="1" applyBorder="1" applyAlignment="1" applyProtection="1">
      <alignment horizontal="left" vertical="center" wrapText="1"/>
    </xf>
    <xf numFmtId="0" fontId="10" fillId="3" borderId="8" xfId="13" applyFont="1" applyFill="1" applyBorder="1" applyAlignment="1" applyProtection="1">
      <alignment horizontal="left" vertical="center"/>
    </xf>
    <xf numFmtId="0" fontId="10" fillId="3" borderId="13" xfId="13" applyFont="1" applyFill="1" applyBorder="1" applyAlignment="1" applyProtection="1">
      <alignment horizontal="left" vertical="top" wrapText="1"/>
    </xf>
    <xf numFmtId="0" fontId="10" fillId="3" borderId="29" xfId="9" applyFont="1" applyFill="1" applyBorder="1" applyAlignment="1">
      <alignment horizontal="center" vertical="center" wrapText="1"/>
    </xf>
    <xf numFmtId="0" fontId="10" fillId="3" borderId="0" xfId="13" applyFont="1" applyFill="1" applyBorder="1" applyAlignment="1" applyProtection="1">
      <alignment horizontal="center" vertical="top" wrapText="1"/>
    </xf>
    <xf numFmtId="0" fontId="10" fillId="3" borderId="0" xfId="9" applyFont="1" applyFill="1" applyAlignment="1">
      <alignment horizontal="left" vertical="top" wrapText="1"/>
    </xf>
    <xf numFmtId="0" fontId="10" fillId="3" borderId="0" xfId="0" applyFont="1" applyFill="1" applyAlignment="1">
      <alignment horizontal="left" vertical="top"/>
    </xf>
    <xf numFmtId="0" fontId="10" fillId="3" borderId="29" xfId="0" applyFont="1" applyFill="1" applyBorder="1" applyAlignment="1">
      <alignment horizontal="left" vertical="top"/>
    </xf>
    <xf numFmtId="0" fontId="11" fillId="4" borderId="8" xfId="9" applyFont="1" applyFill="1" applyBorder="1" applyAlignment="1">
      <alignment horizontal="center" vertical="center" wrapText="1"/>
    </xf>
    <xf numFmtId="0" fontId="6" fillId="3" borderId="13" xfId="5" applyFill="1" applyBorder="1" applyAlignment="1" applyProtection="1">
      <alignment horizontal="left" vertical="top" wrapText="1"/>
    </xf>
    <xf numFmtId="0" fontId="11" fillId="4" borderId="8" xfId="8" applyFont="1" applyFill="1" applyBorder="1" applyAlignment="1">
      <alignment horizontal="center" vertical="center"/>
    </xf>
    <xf numFmtId="0" fontId="10" fillId="3" borderId="15" xfId="13" applyFont="1" applyFill="1" applyBorder="1" applyAlignment="1" applyProtection="1">
      <alignment horizontal="left" vertical="center" wrapText="1"/>
    </xf>
    <xf numFmtId="0" fontId="10" fillId="3" borderId="15" xfId="13" applyFont="1" applyFill="1" applyBorder="1" applyAlignment="1" applyProtection="1">
      <alignment horizontal="left" vertical="center"/>
    </xf>
    <xf numFmtId="0" fontId="13" fillId="3" borderId="10" xfId="9" applyFont="1" applyFill="1" applyBorder="1" applyAlignment="1">
      <alignment horizontal="left" vertical="top" wrapText="1"/>
    </xf>
    <xf numFmtId="0" fontId="13" fillId="3" borderId="57" xfId="9" applyFont="1" applyFill="1" applyBorder="1" applyAlignment="1">
      <alignment horizontal="left" vertical="top" wrapText="1"/>
    </xf>
    <xf numFmtId="0" fontId="13" fillId="3" borderId="14" xfId="9" applyFont="1" applyFill="1" applyBorder="1" applyAlignment="1">
      <alignment horizontal="left" vertical="top" wrapText="1"/>
    </xf>
    <xf numFmtId="0" fontId="10" fillId="0" borderId="0" xfId="13" applyFont="1" applyFill="1" applyBorder="1" applyAlignment="1" applyProtection="1">
      <alignment horizontal="center" vertical="center" wrapText="1"/>
    </xf>
    <xf numFmtId="0" fontId="10" fillId="0" borderId="8" xfId="11" applyFont="1" applyBorder="1"/>
    <xf numFmtId="49" fontId="16" fillId="4" borderId="1" xfId="9" applyNumberFormat="1" applyFont="1" applyFill="1" applyBorder="1" applyAlignment="1">
      <alignment horizontal="left" vertical="center"/>
    </xf>
    <xf numFmtId="49" fontId="16" fillId="4" borderId="2" xfId="9" applyNumberFormat="1" applyFont="1" applyFill="1" applyBorder="1" applyAlignment="1">
      <alignment horizontal="left" vertical="center"/>
    </xf>
    <xf numFmtId="49" fontId="16" fillId="4" borderId="3" xfId="9" applyNumberFormat="1" applyFont="1" applyFill="1" applyBorder="1" applyAlignment="1">
      <alignment horizontal="left" vertical="center"/>
    </xf>
    <xf numFmtId="0" fontId="10" fillId="3" borderId="17" xfId="5" applyFont="1" applyFill="1" applyBorder="1" applyAlignment="1" applyProtection="1">
      <alignment horizontal="left" vertical="center" wrapText="1"/>
    </xf>
    <xf numFmtId="0" fontId="10" fillId="3" borderId="16" xfId="5" applyFont="1" applyFill="1" applyBorder="1" applyAlignment="1" applyProtection="1">
      <alignment horizontal="left" vertical="center" wrapText="1"/>
    </xf>
    <xf numFmtId="0" fontId="10" fillId="0" borderId="29" xfId="5" applyFont="1" applyFill="1" applyBorder="1" applyAlignment="1" applyProtection="1">
      <alignment horizontal="center" vertical="center" wrapText="1"/>
    </xf>
    <xf numFmtId="0" fontId="10" fillId="0" borderId="8" xfId="9" applyFont="1" applyBorder="1" applyAlignment="1">
      <alignment horizontal="center" vertical="center" wrapText="1"/>
    </xf>
    <xf numFmtId="0" fontId="6" fillId="0" borderId="12" xfId="5" applyFill="1" applyBorder="1" applyAlignment="1">
      <alignment horizontal="center" vertical="center" wrapText="1"/>
    </xf>
    <xf numFmtId="0" fontId="10" fillId="0" borderId="10" xfId="0" applyFont="1" applyBorder="1" applyAlignment="1">
      <alignment horizontal="center" vertical="center"/>
    </xf>
    <xf numFmtId="0" fontId="10" fillId="0" borderId="31" xfId="0" applyFont="1" applyBorder="1" applyAlignment="1">
      <alignment horizontal="center" vertical="center"/>
    </xf>
    <xf numFmtId="0" fontId="10" fillId="0" borderId="14" xfId="0" applyFont="1" applyBorder="1" applyAlignment="1">
      <alignment horizontal="center" vertical="center"/>
    </xf>
    <xf numFmtId="0" fontId="10" fillId="0" borderId="28" xfId="0" applyFont="1" applyBorder="1" applyAlignment="1">
      <alignment horizontal="center" vertical="center"/>
    </xf>
    <xf numFmtId="0" fontId="10" fillId="0" borderId="4" xfId="0" applyFont="1" applyBorder="1" applyAlignment="1">
      <alignment horizontal="center"/>
    </xf>
    <xf numFmtId="0" fontId="10" fillId="0" borderId="5" xfId="0" applyFont="1" applyBorder="1" applyAlignment="1">
      <alignment horizontal="center"/>
    </xf>
    <xf numFmtId="0" fontId="10" fillId="0" borderId="12" xfId="5" applyFont="1" applyFill="1" applyBorder="1" applyAlignment="1" applyProtection="1">
      <alignment horizontal="justify" vertical="center" wrapText="1"/>
    </xf>
    <xf numFmtId="0" fontId="10" fillId="0" borderId="2" xfId="5" applyFont="1" applyFill="1" applyBorder="1" applyAlignment="1" applyProtection="1">
      <alignment horizontal="justify" vertical="center" wrapText="1"/>
    </xf>
    <xf numFmtId="0" fontId="10" fillId="0" borderId="21" xfId="5" applyFont="1" applyFill="1" applyBorder="1" applyAlignment="1" applyProtection="1">
      <alignment horizontal="justify" vertical="center" wrapText="1"/>
    </xf>
    <xf numFmtId="49" fontId="10" fillId="0" borderId="1" xfId="9" applyNumberFormat="1" applyFont="1" applyBorder="1" applyAlignment="1">
      <alignment horizontal="center" vertical="center" wrapText="1"/>
    </xf>
    <xf numFmtId="49" fontId="10" fillId="0" borderId="3" xfId="9" applyNumberFormat="1" applyFont="1" applyBorder="1" applyAlignment="1">
      <alignment horizontal="center" vertical="center" wrapText="1"/>
    </xf>
    <xf numFmtId="9" fontId="10" fillId="0" borderId="5" xfId="9" applyNumberFormat="1" applyFont="1" applyBorder="1" applyAlignment="1">
      <alignment horizontal="center" vertical="center" wrapText="1"/>
    </xf>
    <xf numFmtId="0" fontId="10" fillId="0" borderId="1" xfId="5" applyFont="1" applyFill="1" applyBorder="1" applyAlignment="1" applyProtection="1">
      <alignment horizontal="center" vertical="center" wrapText="1"/>
    </xf>
    <xf numFmtId="0" fontId="10" fillId="0" borderId="36" xfId="5" applyFont="1" applyFill="1" applyBorder="1" applyAlignment="1" applyProtection="1">
      <alignment horizontal="center" vertical="center" wrapText="1"/>
    </xf>
    <xf numFmtId="0" fontId="10" fillId="0" borderId="35" xfId="5" applyFont="1" applyFill="1" applyBorder="1" applyAlignment="1" applyProtection="1">
      <alignment horizontal="center" vertical="center" wrapText="1"/>
    </xf>
    <xf numFmtId="0" fontId="10" fillId="0" borderId="34" xfId="5" applyFont="1" applyFill="1" applyBorder="1" applyAlignment="1" applyProtection="1">
      <alignment horizontal="center" vertical="center" wrapText="1"/>
    </xf>
    <xf numFmtId="0" fontId="13" fillId="0" borderId="1" xfId="1" applyFont="1" applyBorder="1" applyAlignment="1">
      <alignment horizontal="left" vertical="center"/>
    </xf>
    <xf numFmtId="0" fontId="13" fillId="0" borderId="3" xfId="1" applyFont="1" applyBorder="1" applyAlignment="1">
      <alignment horizontal="left" vertical="center"/>
    </xf>
    <xf numFmtId="0" fontId="10" fillId="0" borderId="23" xfId="9" applyFont="1" applyBorder="1" applyAlignment="1">
      <alignment horizontal="center" vertical="center" wrapText="1"/>
    </xf>
    <xf numFmtId="0" fontId="10" fillId="0" borderId="0" xfId="9" applyFont="1" applyAlignment="1">
      <alignment horizontal="center" vertical="center" wrapText="1"/>
    </xf>
    <xf numFmtId="0" fontId="10" fillId="0" borderId="26" xfId="9" applyFont="1" applyBorder="1" applyAlignment="1">
      <alignment horizontal="center" vertical="center" wrapText="1"/>
    </xf>
    <xf numFmtId="0" fontId="10" fillId="0" borderId="12" xfId="9" applyFont="1" applyBorder="1" applyAlignment="1">
      <alignment horizontal="left" vertical="center"/>
    </xf>
    <xf numFmtId="0" fontId="10" fillId="0" borderId="2" xfId="9" applyFont="1" applyBorder="1" applyAlignment="1">
      <alignment horizontal="left" vertical="center"/>
    </xf>
    <xf numFmtId="0" fontId="10" fillId="0" borderId="1" xfId="9" applyFont="1" applyBorder="1" applyAlignment="1">
      <alignment horizontal="left" vertical="center"/>
    </xf>
    <xf numFmtId="0" fontId="10" fillId="0" borderId="21" xfId="9" applyFont="1" applyBorder="1" applyAlignment="1">
      <alignment horizontal="left" vertical="center"/>
    </xf>
    <xf numFmtId="14" fontId="10" fillId="3" borderId="12" xfId="13" applyNumberFormat="1" applyFont="1" applyFill="1" applyBorder="1" applyAlignment="1" applyProtection="1">
      <alignment horizontal="center" vertical="center" wrapText="1"/>
    </xf>
    <xf numFmtId="0" fontId="10" fillId="0" borderId="12" xfId="13" applyFont="1" applyFill="1" applyBorder="1" applyAlignment="1" applyProtection="1">
      <alignment horizontal="left" vertical="center" wrapText="1"/>
    </xf>
    <xf numFmtId="0" fontId="10" fillId="0" borderId="2" xfId="13" applyFont="1" applyFill="1" applyBorder="1" applyAlignment="1" applyProtection="1">
      <alignment horizontal="left" vertical="center" wrapText="1"/>
    </xf>
    <xf numFmtId="0" fontId="10" fillId="0" borderId="21" xfId="13" applyFont="1" applyFill="1" applyBorder="1" applyAlignment="1" applyProtection="1">
      <alignment horizontal="left" vertical="center" wrapText="1"/>
    </xf>
    <xf numFmtId="0" fontId="7" fillId="3" borderId="12" xfId="7" applyFill="1" applyBorder="1" applyAlignment="1" applyProtection="1">
      <alignment horizontal="left" vertical="center" wrapText="1"/>
    </xf>
    <xf numFmtId="0" fontId="0" fillId="0" borderId="2" xfId="0" applyBorder="1" applyAlignment="1">
      <alignment horizontal="left" vertical="center" wrapText="1"/>
    </xf>
    <xf numFmtId="0" fontId="0" fillId="0" borderId="21" xfId="0" applyBorder="1" applyAlignment="1">
      <alignment horizontal="left" vertical="center" wrapText="1"/>
    </xf>
    <xf numFmtId="0" fontId="17" fillId="0" borderId="2" xfId="0" applyFont="1" applyBorder="1" applyAlignment="1">
      <alignment horizontal="left" vertical="top"/>
    </xf>
    <xf numFmtId="0" fontId="17" fillId="0" borderId="21" xfId="0" applyFont="1" applyBorder="1" applyAlignment="1">
      <alignment horizontal="left" vertical="top"/>
    </xf>
    <xf numFmtId="0" fontId="17" fillId="0" borderId="35" xfId="0" applyFont="1" applyBorder="1" applyAlignment="1">
      <alignment horizontal="left" vertical="center" wrapText="1"/>
    </xf>
    <xf numFmtId="0" fontId="17" fillId="0" borderId="34" xfId="0" applyFont="1" applyBorder="1" applyAlignment="1">
      <alignment horizontal="left" vertical="center" wrapText="1"/>
    </xf>
    <xf numFmtId="0" fontId="0" fillId="3" borderId="2" xfId="0" applyFill="1" applyBorder="1" applyAlignment="1">
      <alignment horizontal="left" vertical="center" wrapText="1"/>
    </xf>
    <xf numFmtId="0" fontId="0" fillId="3" borderId="21" xfId="0" applyFill="1" applyBorder="1" applyAlignment="1">
      <alignment horizontal="left" vertical="center" wrapText="1"/>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0" fillId="3" borderId="2" xfId="0" applyFill="1" applyBorder="1" applyAlignment="1">
      <alignment horizontal="left"/>
    </xf>
    <xf numFmtId="0" fontId="0" fillId="3" borderId="21" xfId="0" applyFill="1" applyBorder="1" applyAlignment="1">
      <alignment horizontal="left"/>
    </xf>
    <xf numFmtId="0" fontId="17" fillId="0" borderId="2" xfId="0" applyFont="1" applyBorder="1" applyAlignment="1">
      <alignment horizontal="left"/>
    </xf>
    <xf numFmtId="0" fontId="17" fillId="0" borderId="21" xfId="0" applyFont="1" applyBorder="1" applyAlignment="1">
      <alignment horizontal="left"/>
    </xf>
    <xf numFmtId="0" fontId="0" fillId="0" borderId="35" xfId="0" applyBorder="1" applyAlignment="1">
      <alignment horizontal="left" vertical="center" wrapText="1"/>
    </xf>
    <xf numFmtId="0" fontId="0" fillId="0" borderId="34" xfId="0" applyBorder="1" applyAlignment="1">
      <alignment horizontal="left" vertical="center" wrapText="1"/>
    </xf>
    <xf numFmtId="0" fontId="10" fillId="3" borderId="36" xfId="13" applyFont="1" applyFill="1" applyBorder="1" applyAlignment="1" applyProtection="1">
      <alignment horizontal="center" vertical="center" wrapText="1"/>
    </xf>
    <xf numFmtId="0" fontId="10" fillId="3" borderId="35" xfId="13" applyFont="1" applyFill="1" applyBorder="1" applyAlignment="1" applyProtection="1">
      <alignment horizontal="center" vertical="center" wrapText="1"/>
    </xf>
    <xf numFmtId="0" fontId="10" fillId="3" borderId="34" xfId="13" applyFont="1" applyFill="1" applyBorder="1" applyAlignment="1" applyProtection="1">
      <alignment horizontal="center" vertical="center" wrapText="1"/>
    </xf>
    <xf numFmtId="0" fontId="10" fillId="3" borderId="1" xfId="13" applyFont="1" applyFill="1" applyBorder="1" applyAlignment="1" applyProtection="1">
      <alignment horizontal="center" vertical="center" wrapText="1"/>
    </xf>
    <xf numFmtId="0" fontId="10" fillId="3" borderId="3" xfId="13" applyFont="1" applyFill="1" applyBorder="1" applyAlignment="1" applyProtection="1">
      <alignment horizontal="center" vertical="center" wrapText="1"/>
    </xf>
    <xf numFmtId="41" fontId="10" fillId="3" borderId="1" xfId="14" applyFont="1" applyFill="1" applyBorder="1" applyAlignment="1">
      <alignment horizontal="center" vertical="center" wrapText="1"/>
    </xf>
    <xf numFmtId="41" fontId="10" fillId="3" borderId="3" xfId="14" applyFont="1" applyFill="1" applyBorder="1" applyAlignment="1">
      <alignment horizontal="center" vertical="center" wrapText="1"/>
    </xf>
    <xf numFmtId="41" fontId="10" fillId="0" borderId="0" xfId="14" applyFont="1" applyFill="1" applyAlignment="1">
      <alignment horizontal="center" vertical="center" wrapText="1"/>
    </xf>
    <xf numFmtId="0" fontId="10" fillId="3" borderId="29" xfId="13" applyFont="1" applyFill="1" applyBorder="1" applyAlignment="1" applyProtection="1">
      <alignment horizontal="center" vertical="top" wrapText="1"/>
    </xf>
    <xf numFmtId="14" fontId="10" fillId="3" borderId="2" xfId="13" applyNumberFormat="1" applyFont="1" applyFill="1" applyBorder="1" applyAlignment="1" applyProtection="1">
      <alignment horizontal="center" vertical="center" wrapText="1"/>
    </xf>
    <xf numFmtId="0" fontId="0" fillId="0" borderId="3" xfId="0" applyBorder="1"/>
    <xf numFmtId="0" fontId="0" fillId="0" borderId="2" xfId="0" applyBorder="1"/>
    <xf numFmtId="0" fontId="0" fillId="0" borderId="21" xfId="0" applyBorder="1"/>
    <xf numFmtId="0" fontId="10" fillId="13" borderId="12"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0" fillId="0" borderId="5" xfId="0" applyBorder="1" applyAlignment="1">
      <alignment horizontal="center"/>
    </xf>
    <xf numFmtId="0" fontId="0" fillId="0" borderId="28" xfId="0" applyBorder="1" applyAlignment="1">
      <alignment horizontal="center"/>
    </xf>
    <xf numFmtId="0" fontId="10" fillId="3" borderId="1" xfId="5" applyFont="1" applyFill="1" applyBorder="1" applyAlignment="1" applyProtection="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3" borderId="2" xfId="0" applyFill="1" applyBorder="1" applyAlignment="1">
      <alignment horizontal="center" vertical="center" wrapText="1"/>
    </xf>
    <xf numFmtId="0" fontId="0" fillId="3" borderId="21" xfId="0" applyFill="1" applyBorder="1" applyAlignment="1">
      <alignment horizontal="center" vertical="center" wrapText="1"/>
    </xf>
    <xf numFmtId="0" fontId="10" fillId="0" borderId="12" xfId="13" applyFont="1" applyFill="1" applyBorder="1" applyAlignment="1" applyProtection="1">
      <alignment horizontal="center" vertical="center" wrapText="1"/>
    </xf>
    <xf numFmtId="0" fontId="10" fillId="0" borderId="2" xfId="13" applyFont="1" applyFill="1" applyBorder="1" applyAlignment="1" applyProtection="1">
      <alignment horizontal="center" vertical="center" wrapText="1"/>
    </xf>
    <xf numFmtId="0" fontId="10" fillId="0" borderId="21" xfId="13" applyFont="1" applyFill="1" applyBorder="1" applyAlignment="1" applyProtection="1">
      <alignment horizontal="center" vertical="center" wrapText="1"/>
    </xf>
    <xf numFmtId="0" fontId="14" fillId="4" borderId="4" xfId="8" applyFont="1" applyFill="1" applyBorder="1" applyAlignment="1">
      <alignment horizontal="center" vertical="center"/>
    </xf>
    <xf numFmtId="0" fontId="14" fillId="4" borderId="32" xfId="8" applyFont="1" applyFill="1" applyBorder="1" applyAlignment="1">
      <alignment horizontal="center" vertical="center" wrapText="1"/>
    </xf>
    <xf numFmtId="0" fontId="14" fillId="4" borderId="30" xfId="8" applyFont="1" applyFill="1" applyBorder="1" applyAlignment="1">
      <alignment horizontal="center" vertical="center" wrapText="1"/>
    </xf>
    <xf numFmtId="0" fontId="14" fillId="4" borderId="27" xfId="8" applyFont="1" applyFill="1" applyBorder="1" applyAlignment="1">
      <alignment horizontal="center" vertical="center" wrapText="1"/>
    </xf>
    <xf numFmtId="2" fontId="10" fillId="3" borderId="1" xfId="9" applyNumberFormat="1" applyFont="1" applyFill="1" applyBorder="1" applyAlignment="1">
      <alignment horizontal="center" vertical="center" wrapText="1"/>
    </xf>
    <xf numFmtId="2" fontId="10" fillId="3" borderId="3" xfId="9" applyNumberFormat="1" applyFont="1" applyFill="1" applyBorder="1" applyAlignment="1">
      <alignment horizontal="center" vertical="center" wrapText="1"/>
    </xf>
    <xf numFmtId="0" fontId="10" fillId="17" borderId="1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0" fillId="17" borderId="21" xfId="0" applyFont="1" applyFill="1" applyBorder="1" applyAlignment="1">
      <alignment horizontal="center" vertical="center" wrapText="1"/>
    </xf>
    <xf numFmtId="0" fontId="8" fillId="7" borderId="55"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8" fillId="7" borderId="56" xfId="0" applyFont="1" applyFill="1" applyBorder="1" applyAlignment="1">
      <alignment horizontal="left" vertical="center" wrapText="1"/>
    </xf>
    <xf numFmtId="0" fontId="11" fillId="3" borderId="12" xfId="9" applyFont="1" applyFill="1" applyBorder="1" applyAlignment="1">
      <alignment horizontal="left" vertical="center" wrapText="1"/>
    </xf>
    <xf numFmtId="0" fontId="11" fillId="3" borderId="2" xfId="9" applyFont="1" applyFill="1" applyBorder="1" applyAlignment="1">
      <alignment horizontal="left" vertical="center" wrapText="1"/>
    </xf>
    <xf numFmtId="0" fontId="11" fillId="3" borderId="21" xfId="9" applyFont="1" applyFill="1" applyBorder="1" applyAlignment="1">
      <alignment horizontal="left" vertical="center" wrapText="1"/>
    </xf>
    <xf numFmtId="0" fontId="14" fillId="7" borderId="94" xfId="0" applyFont="1" applyFill="1" applyBorder="1" applyAlignment="1">
      <alignment horizontal="left" vertical="center" wrapText="1"/>
    </xf>
    <xf numFmtId="0" fontId="14" fillId="7" borderId="95" xfId="0" applyFont="1" applyFill="1" applyBorder="1" applyAlignment="1">
      <alignment horizontal="left" vertical="center" wrapText="1"/>
    </xf>
    <xf numFmtId="0" fontId="14" fillId="7" borderId="100" xfId="0" applyFont="1" applyFill="1" applyBorder="1" applyAlignment="1">
      <alignment horizontal="left" vertical="center" wrapText="1"/>
    </xf>
    <xf numFmtId="0" fontId="10" fillId="3" borderId="101" xfId="9" applyFont="1" applyFill="1" applyBorder="1" applyAlignment="1">
      <alignment horizontal="left" vertical="center" wrapText="1"/>
    </xf>
    <xf numFmtId="0" fontId="10" fillId="3" borderId="102" xfId="9" applyFont="1" applyFill="1" applyBorder="1" applyAlignment="1">
      <alignment horizontal="left" vertical="center" wrapText="1"/>
    </xf>
    <xf numFmtId="0" fontId="10" fillId="3" borderId="103" xfId="9" applyFont="1" applyFill="1" applyBorder="1" applyAlignment="1">
      <alignment horizontal="left" vertical="center" wrapText="1"/>
    </xf>
    <xf numFmtId="0" fontId="10" fillId="3" borderId="24" xfId="5" applyFont="1" applyFill="1" applyBorder="1" applyAlignment="1" applyProtection="1">
      <alignment horizontal="center" vertical="center" wrapText="1"/>
    </xf>
    <xf numFmtId="0" fontId="10" fillId="3" borderId="11" xfId="5" applyFont="1" applyFill="1" applyBorder="1" applyAlignment="1" applyProtection="1">
      <alignment horizontal="center" vertical="center" wrapText="1"/>
    </xf>
    <xf numFmtId="0" fontId="10" fillId="3" borderId="31" xfId="5" applyFont="1" applyFill="1" applyBorder="1" applyAlignment="1" applyProtection="1">
      <alignment horizontal="center" vertical="center" wrapText="1"/>
    </xf>
    <xf numFmtId="0" fontId="8" fillId="7" borderId="8" xfId="0" applyFont="1" applyFill="1" applyBorder="1" applyAlignment="1">
      <alignment horizontal="left" vertical="center" wrapText="1"/>
    </xf>
    <xf numFmtId="0" fontId="8" fillId="7" borderId="8" xfId="0" applyFont="1" applyFill="1" applyBorder="1" applyAlignment="1">
      <alignment horizontal="center" vertical="center" wrapText="1"/>
    </xf>
    <xf numFmtId="0" fontId="10" fillId="3" borderId="54" xfId="9" applyFont="1" applyFill="1" applyBorder="1" applyAlignment="1">
      <alignment horizontal="center" vertical="center" wrapText="1"/>
    </xf>
    <xf numFmtId="0" fontId="10" fillId="3" borderId="5" xfId="9" applyFont="1" applyFill="1" applyBorder="1" applyAlignment="1">
      <alignment horizontal="left" vertical="center" wrapText="1"/>
    </xf>
    <xf numFmtId="0" fontId="10" fillId="3" borderId="28" xfId="9" applyFont="1" applyFill="1" applyBorder="1" applyAlignment="1">
      <alignment horizontal="left" vertical="center" wrapText="1"/>
    </xf>
    <xf numFmtId="0" fontId="8" fillId="7" borderId="75" xfId="0" applyFont="1" applyFill="1" applyBorder="1" applyAlignment="1">
      <alignment horizontal="left" vertical="center" wrapText="1"/>
    </xf>
    <xf numFmtId="0" fontId="8" fillId="7" borderId="0" xfId="0" applyFont="1" applyFill="1" applyAlignment="1">
      <alignment horizontal="left" vertical="center" wrapText="1"/>
    </xf>
    <xf numFmtId="0" fontId="8" fillId="7" borderId="83" xfId="0" applyFont="1" applyFill="1" applyBorder="1" applyAlignment="1">
      <alignment horizontal="left" vertical="center" wrapText="1"/>
    </xf>
    <xf numFmtId="0" fontId="8" fillId="7" borderId="1"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11" fillId="3" borderId="5" xfId="8" applyFont="1" applyFill="1" applyBorder="1" applyAlignment="1">
      <alignment horizontal="center"/>
    </xf>
    <xf numFmtId="0" fontId="11" fillId="3" borderId="28" xfId="8" applyFont="1" applyFill="1" applyBorder="1" applyAlignment="1">
      <alignment horizontal="center"/>
    </xf>
    <xf numFmtId="0" fontId="10" fillId="3" borderId="10" xfId="0" applyFont="1" applyFill="1" applyBorder="1" applyAlignment="1">
      <alignment horizontal="center" vertical="center"/>
    </xf>
    <xf numFmtId="0" fontId="10" fillId="3" borderId="31"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28" xfId="0" applyFont="1" applyFill="1" applyBorder="1" applyAlignment="1">
      <alignment horizontal="center" vertical="center"/>
    </xf>
    <xf numFmtId="0" fontId="11" fillId="3" borderId="12" xfId="9" applyFont="1" applyFill="1" applyBorder="1" applyAlignment="1">
      <alignment horizontal="center" vertical="center" wrapText="1"/>
    </xf>
    <xf numFmtId="0" fontId="11" fillId="3" borderId="2" xfId="9" applyFont="1" applyFill="1" applyBorder="1" applyAlignment="1">
      <alignment horizontal="center" vertical="center" wrapText="1"/>
    </xf>
    <xf numFmtId="0" fontId="8" fillId="7" borderId="90" xfId="0" applyFont="1" applyFill="1" applyBorder="1" applyAlignment="1">
      <alignment horizontal="left" vertical="center" wrapText="1"/>
    </xf>
    <xf numFmtId="0" fontId="25" fillId="0" borderId="91" xfId="0" applyFont="1" applyBorder="1"/>
    <xf numFmtId="0" fontId="25" fillId="0" borderId="92" xfId="0" applyFont="1" applyBorder="1"/>
    <xf numFmtId="0" fontId="6" fillId="3" borderId="12" xfId="5" applyFill="1" applyBorder="1" applyAlignment="1" applyProtection="1">
      <alignment horizontal="left" vertical="center" wrapText="1"/>
    </xf>
    <xf numFmtId="0" fontId="25" fillId="0" borderId="53" xfId="0" applyFont="1" applyBorder="1" applyAlignment="1">
      <alignment horizontal="left"/>
    </xf>
    <xf numFmtId="0" fontId="25" fillId="0" borderId="56" xfId="0" applyFont="1" applyBorder="1" applyAlignment="1">
      <alignment horizontal="left"/>
    </xf>
    <xf numFmtId="9" fontId="8" fillId="7" borderId="0" xfId="0" applyNumberFormat="1" applyFont="1" applyFill="1" applyAlignment="1">
      <alignment horizontal="center" vertical="center" wrapText="1"/>
    </xf>
    <xf numFmtId="0" fontId="25" fillId="0" borderId="0" xfId="0" applyFont="1"/>
    <xf numFmtId="0" fontId="14" fillId="8" borderId="71" xfId="0" applyFont="1" applyFill="1" applyBorder="1" applyAlignment="1">
      <alignment horizontal="center" vertical="center" wrapText="1"/>
    </xf>
    <xf numFmtId="0" fontId="25" fillId="0" borderId="75" xfId="0" applyFont="1" applyBorder="1"/>
    <xf numFmtId="0" fontId="8" fillId="7" borderId="64" xfId="0" applyFont="1" applyFill="1" applyBorder="1" applyAlignment="1">
      <alignment horizontal="center" vertical="top" wrapText="1"/>
    </xf>
    <xf numFmtId="0" fontId="25" fillId="0" borderId="64" xfId="0" applyFont="1" applyBorder="1"/>
    <xf numFmtId="0" fontId="8" fillId="7" borderId="60" xfId="0" applyFont="1" applyFill="1" applyBorder="1" applyAlignment="1">
      <alignment horizontal="center" vertical="center" wrapText="1"/>
    </xf>
    <xf numFmtId="0" fontId="25" fillId="0" borderId="58" xfId="0" applyFont="1" applyBorder="1"/>
    <xf numFmtId="0" fontId="25" fillId="0" borderId="65" xfId="0" applyFont="1" applyBorder="1"/>
    <xf numFmtId="0" fontId="25" fillId="0" borderId="86" xfId="0" applyFont="1" applyBorder="1"/>
    <xf numFmtId="0" fontId="25" fillId="0" borderId="82" xfId="0" applyFont="1" applyBorder="1"/>
    <xf numFmtId="0" fontId="25" fillId="0" borderId="62" xfId="0" applyFont="1" applyBorder="1"/>
    <xf numFmtId="0" fontId="8" fillId="7" borderId="60" xfId="0" applyFont="1" applyFill="1" applyBorder="1" applyAlignment="1">
      <alignment horizontal="left" vertical="top"/>
    </xf>
    <xf numFmtId="0" fontId="25" fillId="0" borderId="79" xfId="0" applyFont="1" applyBorder="1"/>
    <xf numFmtId="0" fontId="25" fillId="0" borderId="84" xfId="0" applyFont="1" applyBorder="1"/>
    <xf numFmtId="0" fontId="25" fillId="0" borderId="87" xfId="0" applyFont="1" applyBorder="1"/>
    <xf numFmtId="0" fontId="14" fillId="8" borderId="71" xfId="0" applyFont="1" applyFill="1" applyBorder="1" applyAlignment="1">
      <alignment horizontal="center" vertical="center"/>
    </xf>
    <xf numFmtId="0" fontId="24" fillId="0" borderId="78" xfId="0" applyFont="1" applyBorder="1" applyAlignment="1">
      <alignment horizontal="left" vertical="top" wrapText="1"/>
    </xf>
    <xf numFmtId="0" fontId="25" fillId="0" borderId="80" xfId="0" applyFont="1" applyBorder="1"/>
    <xf numFmtId="0" fontId="25" fillId="0" borderId="77" xfId="0" applyFont="1" applyBorder="1"/>
    <xf numFmtId="0" fontId="8" fillId="7" borderId="82" xfId="0" applyFont="1" applyFill="1" applyBorder="1" applyAlignment="1">
      <alignment horizontal="center"/>
    </xf>
    <xf numFmtId="0" fontId="24" fillId="7" borderId="78" xfId="0" applyFont="1" applyFill="1" applyBorder="1" applyAlignment="1">
      <alignment horizontal="left" vertical="top" wrapText="1"/>
    </xf>
    <xf numFmtId="0" fontId="8" fillId="7" borderId="55" xfId="0" applyFont="1" applyFill="1" applyBorder="1" applyAlignment="1">
      <alignment horizontal="center" vertical="center" wrapText="1"/>
    </xf>
    <xf numFmtId="0" fontId="25" fillId="0" borderId="53" xfId="0" applyFont="1" applyBorder="1"/>
    <xf numFmtId="0" fontId="25" fillId="0" borderId="56" xfId="0" applyFont="1" applyBorder="1"/>
    <xf numFmtId="1" fontId="8" fillId="7" borderId="66" xfId="0" applyNumberFormat="1" applyFont="1" applyFill="1" applyBorder="1" applyAlignment="1">
      <alignment horizontal="center" vertical="center" wrapText="1"/>
    </xf>
    <xf numFmtId="1" fontId="8" fillId="7" borderId="63" xfId="0" applyNumberFormat="1" applyFont="1" applyFill="1" applyBorder="1" applyAlignment="1">
      <alignment horizontal="center" vertical="center" wrapText="1"/>
    </xf>
    <xf numFmtId="0" fontId="8" fillId="7" borderId="72" xfId="0" applyFont="1" applyFill="1" applyBorder="1" applyAlignment="1">
      <alignment horizontal="left" vertical="center" wrapText="1"/>
    </xf>
    <xf numFmtId="0" fontId="8" fillId="7" borderId="73" xfId="0" applyFont="1" applyFill="1" applyBorder="1" applyAlignment="1">
      <alignment horizontal="left" vertical="center" wrapText="1"/>
    </xf>
    <xf numFmtId="0" fontId="8" fillId="7" borderId="74" xfId="0" applyFont="1" applyFill="1" applyBorder="1" applyAlignment="1">
      <alignment horizontal="left" vertical="center" wrapText="1"/>
    </xf>
    <xf numFmtId="0" fontId="24" fillId="7" borderId="66" xfId="0" applyFont="1" applyFill="1" applyBorder="1" applyAlignment="1">
      <alignment horizontal="left" vertical="center"/>
    </xf>
    <xf numFmtId="0" fontId="25" fillId="0" borderId="63" xfId="0" applyFont="1" applyBorder="1"/>
    <xf numFmtId="0" fontId="8" fillId="7" borderId="55" xfId="0" applyFont="1" applyFill="1" applyBorder="1" applyAlignment="1">
      <alignment horizontal="left" vertical="center"/>
    </xf>
    <xf numFmtId="0" fontId="8" fillId="7" borderId="66" xfId="0" applyFont="1" applyFill="1" applyBorder="1" applyAlignment="1">
      <alignment horizontal="left" vertical="center"/>
    </xf>
    <xf numFmtId="0" fontId="8" fillId="7" borderId="81" xfId="0" applyFont="1" applyFill="1" applyBorder="1" applyAlignment="1">
      <alignment horizontal="center"/>
    </xf>
    <xf numFmtId="0" fontId="10" fillId="7" borderId="55" xfId="0" applyFont="1" applyFill="1" applyBorder="1" applyAlignment="1">
      <alignment horizontal="center" vertical="center" wrapText="1"/>
    </xf>
    <xf numFmtId="0" fontId="10" fillId="7" borderId="90" xfId="0" applyFont="1" applyFill="1" applyBorder="1" applyAlignment="1">
      <alignment horizontal="left" vertical="center" wrapText="1"/>
    </xf>
    <xf numFmtId="174" fontId="10" fillId="7" borderId="55" xfId="0" applyNumberFormat="1" applyFont="1" applyFill="1" applyBorder="1" applyAlignment="1">
      <alignment horizontal="center" vertical="center" wrapText="1"/>
    </xf>
    <xf numFmtId="0" fontId="15" fillId="7" borderId="55" xfId="0" applyFont="1" applyFill="1" applyBorder="1" applyAlignment="1">
      <alignment horizontal="center" vertical="center" wrapText="1"/>
    </xf>
    <xf numFmtId="0" fontId="10" fillId="7" borderId="55" xfId="0" applyFont="1" applyFill="1" applyBorder="1" applyAlignment="1">
      <alignment horizontal="left" vertical="center" wrapText="1"/>
    </xf>
    <xf numFmtId="9" fontId="10" fillId="7" borderId="66" xfId="0" applyNumberFormat="1" applyFont="1" applyFill="1" applyBorder="1" applyAlignment="1">
      <alignment horizontal="center" vertical="center" wrapText="1"/>
    </xf>
    <xf numFmtId="9" fontId="10" fillId="7" borderId="0" xfId="0" applyNumberFormat="1" applyFont="1" applyFill="1" applyAlignment="1">
      <alignment horizontal="center" vertical="center" wrapText="1"/>
    </xf>
    <xf numFmtId="0" fontId="10" fillId="7" borderId="64" xfId="0" applyFont="1" applyFill="1" applyBorder="1" applyAlignment="1">
      <alignment horizontal="center" vertical="top" wrapText="1"/>
    </xf>
    <xf numFmtId="0" fontId="10" fillId="7" borderId="60" xfId="0" applyFont="1" applyFill="1" applyBorder="1" applyAlignment="1">
      <alignment horizontal="center"/>
    </xf>
    <xf numFmtId="0" fontId="10" fillId="7" borderId="60" xfId="0" applyFont="1" applyFill="1" applyBorder="1" applyAlignment="1">
      <alignment horizontal="left" vertical="top"/>
    </xf>
    <xf numFmtId="0" fontId="10" fillId="7" borderId="82" xfId="0" applyFont="1" applyFill="1" applyBorder="1" applyAlignment="1">
      <alignment horizontal="center"/>
    </xf>
    <xf numFmtId="0" fontId="10" fillId="7" borderId="66" xfId="0" applyFont="1" applyFill="1" applyBorder="1" applyAlignment="1">
      <alignment horizontal="center" vertical="center" wrapText="1"/>
    </xf>
    <xf numFmtId="0" fontId="10" fillId="7" borderId="94" xfId="0" applyFont="1" applyFill="1" applyBorder="1" applyAlignment="1">
      <alignment horizontal="center" vertical="center" wrapText="1"/>
    </xf>
    <xf numFmtId="0" fontId="10" fillId="7" borderId="95" xfId="0" applyFont="1" applyFill="1" applyBorder="1" applyAlignment="1">
      <alignment horizontal="center" vertical="center" wrapText="1"/>
    </xf>
    <xf numFmtId="0" fontId="10" fillId="7" borderId="118" xfId="0" applyFont="1" applyFill="1" applyBorder="1" applyAlignment="1">
      <alignment horizontal="center" vertical="center" wrapText="1"/>
    </xf>
    <xf numFmtId="0" fontId="10" fillId="7" borderId="115" xfId="0" applyFont="1" applyFill="1" applyBorder="1" applyAlignment="1">
      <alignment horizontal="center" wrapText="1"/>
    </xf>
    <xf numFmtId="0" fontId="10" fillId="7" borderId="58" xfId="0" applyFont="1" applyFill="1" applyBorder="1" applyAlignment="1">
      <alignment horizontal="center" wrapText="1"/>
    </xf>
    <xf numFmtId="0" fontId="10" fillId="7" borderId="116" xfId="0" applyFont="1" applyFill="1" applyBorder="1" applyAlignment="1">
      <alignment horizontal="center" wrapText="1"/>
    </xf>
    <xf numFmtId="0" fontId="10" fillId="7" borderId="82" xfId="0" applyFont="1" applyFill="1" applyBorder="1" applyAlignment="1">
      <alignment horizontal="center" wrapText="1"/>
    </xf>
    <xf numFmtId="0" fontId="10" fillId="7" borderId="72" xfId="0" applyFont="1" applyFill="1" applyBorder="1" applyAlignment="1">
      <alignment horizontal="center" vertical="center" wrapText="1"/>
    </xf>
    <xf numFmtId="0" fontId="25" fillId="0" borderId="73" xfId="0" applyFont="1" applyBorder="1"/>
    <xf numFmtId="0" fontId="25" fillId="0" borderId="74" xfId="0" applyFont="1" applyBorder="1"/>
    <xf numFmtId="0" fontId="13" fillId="7" borderId="66" xfId="0" applyFont="1" applyFill="1" applyBorder="1" applyAlignment="1">
      <alignment horizontal="left" vertical="center"/>
    </xf>
    <xf numFmtId="0" fontId="11" fillId="0" borderId="55" xfId="0" applyFont="1" applyBorder="1" applyAlignment="1">
      <alignment horizontal="center" vertical="center" wrapText="1"/>
    </xf>
    <xf numFmtId="0" fontId="10" fillId="0" borderId="55" xfId="0" applyFont="1" applyBorder="1" applyAlignment="1">
      <alignment horizontal="center" vertical="center" wrapText="1"/>
    </xf>
    <xf numFmtId="0" fontId="10" fillId="7" borderId="55" xfId="0" applyFont="1" applyFill="1" applyBorder="1" applyAlignment="1">
      <alignment horizontal="center" vertical="center"/>
    </xf>
    <xf numFmtId="0" fontId="13" fillId="7" borderId="66" xfId="0" applyFont="1" applyFill="1" applyBorder="1" applyAlignment="1">
      <alignment horizontal="center" vertical="center" wrapText="1"/>
    </xf>
    <xf numFmtId="0" fontId="10" fillId="7" borderId="81" xfId="0" applyFont="1" applyFill="1" applyBorder="1" applyAlignment="1">
      <alignment horizontal="center"/>
    </xf>
    <xf numFmtId="0" fontId="10" fillId="0" borderId="29" xfId="5" applyFont="1" applyFill="1" applyBorder="1" applyAlignment="1" applyProtection="1">
      <alignment horizontal="center" vertical="top" wrapText="1"/>
    </xf>
    <xf numFmtId="0" fontId="10" fillId="0" borderId="10" xfId="0" applyFont="1" applyBorder="1" applyAlignment="1">
      <alignment horizontal="left" vertical="top"/>
    </xf>
    <xf numFmtId="0" fontId="10" fillId="0" borderId="31" xfId="0" applyFont="1" applyBorder="1" applyAlignment="1">
      <alignment horizontal="left" vertical="top"/>
    </xf>
    <xf numFmtId="0" fontId="10" fillId="0" borderId="14" xfId="0" applyFont="1" applyBorder="1" applyAlignment="1">
      <alignment horizontal="left" vertical="top"/>
    </xf>
    <xf numFmtId="0" fontId="10" fillId="0" borderId="28" xfId="0" applyFont="1" applyBorder="1" applyAlignment="1">
      <alignment horizontal="left" vertical="top"/>
    </xf>
    <xf numFmtId="0" fontId="10" fillId="0" borderId="36" xfId="5" applyFont="1" applyFill="1" applyBorder="1" applyAlignment="1" applyProtection="1">
      <alignment horizontal="left" vertical="center" wrapText="1"/>
    </xf>
    <xf numFmtId="0" fontId="10" fillId="0" borderId="35" xfId="5" applyFont="1" applyFill="1" applyBorder="1" applyAlignment="1" applyProtection="1">
      <alignment horizontal="left" vertical="center" wrapText="1"/>
    </xf>
    <xf numFmtId="0" fontId="10" fillId="0" borderId="34" xfId="5" applyFont="1" applyFill="1" applyBorder="1" applyAlignment="1" applyProtection="1">
      <alignment horizontal="left" vertical="center" wrapText="1"/>
    </xf>
    <xf numFmtId="0" fontId="10" fillId="0" borderId="12" xfId="5" applyFont="1" applyFill="1" applyBorder="1" applyAlignment="1" applyProtection="1">
      <alignment horizontal="left" vertical="center" wrapText="1"/>
    </xf>
    <xf numFmtId="0" fontId="10" fillId="0" borderId="2" xfId="5" applyFont="1" applyFill="1" applyBorder="1" applyAlignment="1" applyProtection="1">
      <alignment horizontal="left" vertical="center" wrapText="1"/>
    </xf>
    <xf numFmtId="0" fontId="10" fillId="0" borderId="21" xfId="5" applyFont="1" applyFill="1" applyBorder="1" applyAlignment="1" applyProtection="1">
      <alignment horizontal="left" vertical="center" wrapText="1"/>
    </xf>
    <xf numFmtId="0" fontId="10" fillId="0" borderId="12" xfId="5" applyNumberFormat="1" applyFont="1" applyFill="1" applyBorder="1" applyAlignment="1" applyProtection="1">
      <alignment horizontal="center" vertical="center" wrapText="1"/>
    </xf>
    <xf numFmtId="0" fontId="10" fillId="0" borderId="2" xfId="5" applyNumberFormat="1" applyFont="1" applyFill="1" applyBorder="1" applyAlignment="1" applyProtection="1">
      <alignment horizontal="center" vertical="center" wrapText="1"/>
    </xf>
    <xf numFmtId="0" fontId="10" fillId="0" borderId="5" xfId="8" applyFont="1" applyBorder="1" applyAlignment="1">
      <alignment horizontal="center"/>
    </xf>
    <xf numFmtId="0" fontId="13" fillId="3" borderId="1" xfId="9" applyFont="1" applyFill="1" applyBorder="1" applyAlignment="1">
      <alignment horizontal="center" vertical="center" wrapText="1"/>
    </xf>
    <xf numFmtId="0" fontId="13" fillId="3" borderId="2" xfId="9" applyFont="1" applyFill="1" applyBorder="1" applyAlignment="1">
      <alignment horizontal="center" vertical="center" wrapText="1"/>
    </xf>
    <xf numFmtId="0" fontId="13" fillId="3" borderId="3" xfId="9" applyFont="1" applyFill="1" applyBorder="1" applyAlignment="1">
      <alignment horizontal="center" vertical="center" wrapText="1"/>
    </xf>
    <xf numFmtId="0" fontId="10" fillId="3" borderId="12" xfId="0" applyFont="1" applyFill="1" applyBorder="1" applyAlignment="1">
      <alignment horizontal="center"/>
    </xf>
    <xf numFmtId="0" fontId="10" fillId="3" borderId="2" xfId="0" applyFont="1" applyFill="1" applyBorder="1" applyAlignment="1">
      <alignment horizontal="center"/>
    </xf>
    <xf numFmtId="0" fontId="10" fillId="3" borderId="17" xfId="13" applyFont="1" applyFill="1" applyBorder="1" applyAlignment="1" applyProtection="1">
      <alignment horizontal="left" vertical="center" wrapText="1"/>
    </xf>
    <xf numFmtId="0" fontId="10" fillId="3" borderId="16" xfId="13" applyFont="1" applyFill="1" applyBorder="1" applyAlignment="1" applyProtection="1">
      <alignment horizontal="left" vertical="center" wrapText="1"/>
    </xf>
    <xf numFmtId="14" fontId="10" fillId="3" borderId="21" xfId="13" applyNumberFormat="1" applyFont="1" applyFill="1" applyBorder="1" applyAlignment="1" applyProtection="1">
      <alignment horizontal="center" vertical="center" wrapText="1"/>
    </xf>
    <xf numFmtId="0" fontId="15" fillId="3" borderId="12" xfId="13" applyFont="1" applyFill="1" applyBorder="1" applyAlignment="1" applyProtection="1">
      <alignment horizontal="center" vertical="center" wrapText="1"/>
    </xf>
    <xf numFmtId="0" fontId="15" fillId="3" borderId="2" xfId="13" applyFont="1" applyFill="1" applyBorder="1" applyAlignment="1" applyProtection="1">
      <alignment horizontal="center" vertical="center" wrapText="1"/>
    </xf>
    <xf numFmtId="0" fontId="15" fillId="3" borderId="21" xfId="13" applyFont="1" applyFill="1" applyBorder="1" applyAlignment="1" applyProtection="1">
      <alignment horizontal="center" vertical="center" wrapText="1"/>
    </xf>
    <xf numFmtId="9" fontId="10" fillId="3" borderId="57" xfId="9" applyNumberFormat="1" applyFont="1" applyFill="1" applyBorder="1" applyAlignment="1">
      <alignment horizontal="center" vertical="center" wrapText="1"/>
    </xf>
    <xf numFmtId="0" fontId="10" fillId="3" borderId="10" xfId="0" applyFont="1" applyFill="1" applyBorder="1" applyAlignment="1">
      <alignment horizontal="center"/>
    </xf>
    <xf numFmtId="0" fontId="10" fillId="3" borderId="11" xfId="0" applyFont="1" applyFill="1" applyBorder="1" applyAlignment="1">
      <alignment horizontal="center"/>
    </xf>
    <xf numFmtId="0" fontId="10" fillId="3" borderId="9" xfId="0" applyFont="1" applyFill="1" applyBorder="1" applyAlignment="1">
      <alignment horizontal="center"/>
    </xf>
    <xf numFmtId="0" fontId="10" fillId="3" borderId="14" xfId="0" applyFont="1" applyFill="1" applyBorder="1" applyAlignment="1">
      <alignment horizontal="center"/>
    </xf>
    <xf numFmtId="0" fontId="10" fillId="3" borderId="6" xfId="0" applyFont="1" applyFill="1" applyBorder="1" applyAlignment="1">
      <alignment horizontal="center"/>
    </xf>
    <xf numFmtId="0" fontId="10" fillId="10" borderId="55" xfId="1" applyFont="1" applyFill="1" applyBorder="1" applyAlignment="1">
      <alignment horizontal="left" vertical="center" wrapText="1"/>
    </xf>
    <xf numFmtId="0" fontId="25" fillId="0" borderId="53" xfId="1" applyFont="1" applyBorder="1" applyAlignment="1">
      <alignment horizontal="left" vertical="center"/>
    </xf>
    <xf numFmtId="0" fontId="25" fillId="0" borderId="56" xfId="1" applyFont="1" applyBorder="1" applyAlignment="1">
      <alignment horizontal="left" vertical="center"/>
    </xf>
    <xf numFmtId="0" fontId="10" fillId="10" borderId="53" xfId="1" applyFont="1" applyFill="1" applyBorder="1" applyAlignment="1">
      <alignment horizontal="left" vertical="center" wrapText="1"/>
    </xf>
    <xf numFmtId="0" fontId="10" fillId="10" borderId="56" xfId="1" applyFont="1" applyFill="1" applyBorder="1" applyAlignment="1">
      <alignment horizontal="left" vertical="center" wrapText="1"/>
    </xf>
    <xf numFmtId="0" fontId="30" fillId="10" borderId="55" xfId="5" applyFont="1" applyFill="1" applyBorder="1" applyAlignment="1" applyProtection="1">
      <alignment horizontal="left" vertical="center" wrapText="1"/>
    </xf>
    <xf numFmtId="0" fontId="10" fillId="3" borderId="94" xfId="5" applyFont="1" applyFill="1" applyBorder="1" applyAlignment="1" applyProtection="1">
      <alignment horizontal="left" vertical="center" wrapText="1"/>
    </xf>
    <xf numFmtId="0" fontId="10" fillId="3" borderId="95" xfId="5" applyFont="1" applyFill="1" applyBorder="1" applyAlignment="1" applyProtection="1">
      <alignment horizontal="left" vertical="center" wrapText="1"/>
    </xf>
    <xf numFmtId="0" fontId="10" fillId="3" borderId="96" xfId="5" applyFont="1" applyFill="1" applyBorder="1" applyAlignment="1" applyProtection="1">
      <alignment horizontal="left" vertical="center" wrapText="1"/>
    </xf>
    <xf numFmtId="0" fontId="10" fillId="0" borderId="17" xfId="11" applyFont="1" applyBorder="1" applyAlignment="1">
      <alignment wrapText="1"/>
    </xf>
    <xf numFmtId="0" fontId="10" fillId="0" borderId="16" xfId="11" applyFont="1" applyBorder="1" applyAlignment="1">
      <alignment wrapText="1"/>
    </xf>
    <xf numFmtId="0" fontId="10" fillId="3" borderId="8" xfId="0" applyFont="1" applyFill="1" applyBorder="1" applyAlignment="1">
      <alignment horizontal="center"/>
    </xf>
    <xf numFmtId="0" fontId="10" fillId="3" borderId="36" xfId="13" applyFont="1" applyFill="1" applyBorder="1" applyAlignment="1" applyProtection="1">
      <alignment horizontal="left" vertical="center" wrapText="1"/>
    </xf>
    <xf numFmtId="0" fontId="10" fillId="3" borderId="35" xfId="13" applyFont="1" applyFill="1" applyBorder="1" applyAlignment="1" applyProtection="1">
      <alignment horizontal="left" vertical="center" wrapText="1"/>
    </xf>
    <xf numFmtId="0" fontId="10" fillId="3" borderId="34" xfId="13" applyFont="1" applyFill="1" applyBorder="1" applyAlignment="1" applyProtection="1">
      <alignment horizontal="left" vertical="center" wrapText="1"/>
    </xf>
    <xf numFmtId="0" fontId="10" fillId="0" borderId="17" xfId="5" applyFont="1" applyFill="1" applyBorder="1" applyAlignment="1" applyProtection="1">
      <alignment horizontal="left" vertical="center" wrapText="1"/>
    </xf>
    <xf numFmtId="0" fontId="10" fillId="0" borderId="16" xfId="5" applyFont="1" applyFill="1" applyBorder="1" applyAlignment="1" applyProtection="1">
      <alignment horizontal="left" vertical="center" wrapText="1"/>
    </xf>
    <xf numFmtId="0" fontId="8" fillId="7" borderId="63" xfId="15" applyFont="1" applyFill="1" applyBorder="1" applyAlignment="1">
      <alignment horizontal="center" vertical="center" wrapText="1"/>
    </xf>
    <xf numFmtId="0" fontId="12" fillId="3" borderId="1" xfId="1" applyFont="1" applyFill="1" applyBorder="1" applyAlignment="1">
      <alignment horizontal="left" vertical="center" wrapText="1"/>
    </xf>
    <xf numFmtId="0" fontId="12" fillId="3" borderId="3" xfId="1" applyFont="1" applyFill="1" applyBorder="1" applyAlignment="1">
      <alignment horizontal="left" vertical="center" wrapText="1"/>
    </xf>
    <xf numFmtId="0" fontId="10" fillId="3" borderId="101" xfId="9" applyFont="1" applyFill="1" applyBorder="1" applyAlignment="1">
      <alignment horizontal="center" vertical="center" wrapText="1"/>
    </xf>
    <xf numFmtId="0" fontId="10" fillId="3" borderId="102" xfId="9" applyFont="1" applyFill="1" applyBorder="1" applyAlignment="1">
      <alignment horizontal="center" vertical="center" wrapText="1"/>
    </xf>
    <xf numFmtId="0" fontId="10" fillId="3" borderId="119" xfId="9" applyFont="1" applyFill="1" applyBorder="1" applyAlignment="1">
      <alignment horizontal="center" vertical="center" wrapText="1"/>
    </xf>
    <xf numFmtId="178" fontId="10" fillId="3" borderId="1" xfId="2" applyNumberFormat="1" applyFont="1" applyFill="1" applyBorder="1" applyAlignment="1">
      <alignment horizontal="center" vertical="center" wrapText="1"/>
    </xf>
    <xf numFmtId="178" fontId="10" fillId="3" borderId="3" xfId="2" applyNumberFormat="1" applyFont="1" applyFill="1" applyBorder="1" applyAlignment="1">
      <alignment horizontal="center" vertical="center" wrapText="1"/>
    </xf>
    <xf numFmtId="0" fontId="8" fillId="3" borderId="12" xfId="13" applyFont="1" applyFill="1" applyBorder="1" applyAlignment="1" applyProtection="1">
      <alignment horizontal="left" vertical="center" wrapText="1"/>
    </xf>
    <xf numFmtId="49" fontId="16" fillId="4" borderId="40" xfId="9" applyNumberFormat="1" applyFont="1" applyFill="1" applyBorder="1" applyAlignment="1">
      <alignment horizontal="left" vertical="center"/>
    </xf>
    <xf numFmtId="49" fontId="16" fillId="4" borderId="39" xfId="9" applyNumberFormat="1" applyFont="1" applyFill="1" applyBorder="1" applyAlignment="1">
      <alignment horizontal="left" vertical="center"/>
    </xf>
    <xf numFmtId="49" fontId="16" fillId="4" borderId="38" xfId="9" applyNumberFormat="1" applyFont="1" applyFill="1" applyBorder="1" applyAlignment="1">
      <alignment horizontal="left" vertical="center"/>
    </xf>
    <xf numFmtId="0" fontId="10" fillId="3" borderId="12" xfId="13" applyFont="1" applyFill="1" applyBorder="1" applyAlignment="1" applyProtection="1">
      <alignment horizontal="left" vertical="center"/>
    </xf>
    <xf numFmtId="0" fontId="10" fillId="3" borderId="2" xfId="13" applyFont="1" applyFill="1" applyBorder="1" applyAlignment="1" applyProtection="1">
      <alignment horizontal="left" vertical="center"/>
    </xf>
    <xf numFmtId="0" fontId="10" fillId="3" borderId="5" xfId="13" applyFont="1" applyFill="1" applyBorder="1" applyAlignment="1" applyProtection="1">
      <alignment horizontal="left" vertical="center"/>
    </xf>
    <xf numFmtId="0" fontId="10" fillId="3" borderId="21" xfId="13" applyFont="1" applyFill="1" applyBorder="1" applyAlignment="1" applyProtection="1">
      <alignment horizontal="left" vertical="center"/>
    </xf>
    <xf numFmtId="0" fontId="10" fillId="3" borderId="12" xfId="37" applyFont="1" applyFill="1" applyBorder="1" applyAlignment="1" applyProtection="1">
      <alignment horizontal="left" vertical="center" wrapText="1"/>
    </xf>
    <xf numFmtId="0" fontId="10" fillId="3" borderId="2" xfId="37" applyFont="1" applyFill="1" applyBorder="1" applyAlignment="1" applyProtection="1">
      <alignment horizontal="left" vertical="center"/>
    </xf>
    <xf numFmtId="0" fontId="10" fillId="3" borderId="21" xfId="37" applyFont="1" applyFill="1" applyBorder="1" applyAlignment="1" applyProtection="1">
      <alignment horizontal="left" vertical="center"/>
    </xf>
    <xf numFmtId="0" fontId="10" fillId="3" borderId="29" xfId="13" applyFont="1" applyFill="1" applyBorder="1" applyAlignment="1" applyProtection="1">
      <alignment horizontal="center" vertical="top"/>
    </xf>
    <xf numFmtId="0" fontId="10" fillId="3" borderId="8" xfId="9" applyFont="1" applyFill="1" applyBorder="1" applyAlignment="1">
      <alignment horizontal="center" vertical="center"/>
    </xf>
    <xf numFmtId="0" fontId="8" fillId="3" borderId="12" xfId="37" applyFont="1" applyFill="1" applyBorder="1" applyAlignment="1" applyProtection="1">
      <alignment horizontal="left" vertical="top" wrapText="1"/>
    </xf>
    <xf numFmtId="0" fontId="8" fillId="3" borderId="2" xfId="37" applyFont="1" applyFill="1" applyBorder="1" applyAlignment="1" applyProtection="1">
      <alignment horizontal="left" vertical="top" wrapText="1"/>
    </xf>
    <xf numFmtId="0" fontId="8" fillId="3" borderId="21" xfId="37" applyFont="1" applyFill="1" applyBorder="1" applyAlignment="1" applyProtection="1">
      <alignment horizontal="left" vertical="top" wrapText="1"/>
    </xf>
    <xf numFmtId="0" fontId="10" fillId="3" borderId="11" xfId="13" applyFont="1" applyFill="1" applyBorder="1" applyAlignment="1" applyProtection="1">
      <alignment horizontal="left" vertical="center" wrapText="1"/>
    </xf>
    <xf numFmtId="0" fontId="10" fillId="3" borderId="2" xfId="13" applyFont="1" applyFill="1" applyBorder="1" applyAlignment="1" applyProtection="1">
      <alignment horizontal="left" vertical="top" wrapText="1"/>
    </xf>
    <xf numFmtId="0" fontId="10" fillId="3" borderId="21" xfId="13" applyFont="1" applyFill="1" applyBorder="1" applyAlignment="1" applyProtection="1">
      <alignment horizontal="left" vertical="top" wrapText="1"/>
    </xf>
    <xf numFmtId="0" fontId="10" fillId="3" borderId="3" xfId="9" applyFont="1" applyFill="1" applyBorder="1" applyAlignment="1">
      <alignment horizontal="left" vertical="center"/>
    </xf>
    <xf numFmtId="9" fontId="10" fillId="3" borderId="1" xfId="9" applyNumberFormat="1" applyFont="1" applyFill="1" applyBorder="1" applyAlignment="1">
      <alignment horizontal="center" vertical="center"/>
    </xf>
    <xf numFmtId="9" fontId="10" fillId="3" borderId="3" xfId="9" applyNumberFormat="1" applyFont="1" applyFill="1" applyBorder="1" applyAlignment="1">
      <alignment horizontal="center" vertical="center"/>
    </xf>
    <xf numFmtId="9" fontId="10" fillId="3" borderId="0" xfId="9" applyNumberFormat="1" applyFont="1" applyFill="1" applyAlignment="1">
      <alignment horizontal="center" vertical="center"/>
    </xf>
    <xf numFmtId="0" fontId="10" fillId="3" borderId="12" xfId="37" applyFont="1" applyFill="1" applyBorder="1" applyAlignment="1" applyProtection="1">
      <alignment horizontal="left" vertical="top" wrapText="1"/>
    </xf>
    <xf numFmtId="0" fontId="10" fillId="3" borderId="2" xfId="37" applyFont="1" applyFill="1" applyBorder="1" applyAlignment="1" applyProtection="1">
      <alignment horizontal="left" vertical="top" wrapText="1"/>
    </xf>
    <xf numFmtId="0" fontId="10" fillId="3" borderId="21" xfId="37" applyFont="1" applyFill="1" applyBorder="1" applyAlignment="1" applyProtection="1">
      <alignment horizontal="left" vertical="top" wrapText="1"/>
    </xf>
    <xf numFmtId="0" fontId="10" fillId="3" borderId="12" xfId="37" applyFont="1" applyFill="1" applyBorder="1" applyAlignment="1" applyProtection="1">
      <alignment horizontal="left" vertical="center"/>
    </xf>
    <xf numFmtId="0" fontId="10" fillId="3" borderId="12" xfId="37" applyFont="1" applyFill="1" applyBorder="1" applyAlignment="1" applyProtection="1">
      <alignment horizontal="center" vertical="center"/>
    </xf>
    <xf numFmtId="0" fontId="10" fillId="3" borderId="2" xfId="37" applyFont="1" applyFill="1" applyBorder="1" applyAlignment="1" applyProtection="1">
      <alignment horizontal="center" vertical="center"/>
    </xf>
    <xf numFmtId="0" fontId="10" fillId="3" borderId="21" xfId="37" applyFont="1" applyFill="1" applyBorder="1" applyAlignment="1" applyProtection="1">
      <alignment horizontal="center" vertical="center"/>
    </xf>
    <xf numFmtId="0" fontId="10" fillId="3" borderId="18" xfId="13" applyFont="1" applyFill="1" applyBorder="1" applyAlignment="1" applyProtection="1">
      <alignment horizontal="left" vertical="center"/>
    </xf>
    <xf numFmtId="0" fontId="23" fillId="3" borderId="12" xfId="37" applyFont="1" applyFill="1" applyBorder="1" applyAlignment="1" applyProtection="1">
      <alignment horizontal="center" vertical="center"/>
    </xf>
    <xf numFmtId="0" fontId="42" fillId="3" borderId="2" xfId="5" applyFont="1" applyFill="1" applyBorder="1" applyAlignment="1">
      <alignment horizontal="center" vertical="center" wrapText="1"/>
    </xf>
    <xf numFmtId="0" fontId="42" fillId="3" borderId="21" xfId="5" applyFont="1" applyFill="1" applyBorder="1" applyAlignment="1">
      <alignment horizontal="center" vertical="center" wrapText="1"/>
    </xf>
    <xf numFmtId="0" fontId="8" fillId="3" borderId="36" xfId="5" applyFont="1" applyFill="1" applyBorder="1" applyAlignment="1" applyProtection="1">
      <alignment horizontal="left" vertical="top" wrapText="1"/>
    </xf>
    <xf numFmtId="0" fontId="8" fillId="3" borderId="35" xfId="5" applyFont="1" applyFill="1" applyBorder="1" applyAlignment="1" applyProtection="1">
      <alignment horizontal="left" vertical="top" wrapText="1"/>
    </xf>
    <xf numFmtId="0" fontId="8" fillId="3" borderId="34" xfId="5" applyFont="1" applyFill="1" applyBorder="1" applyAlignment="1" applyProtection="1">
      <alignment horizontal="left" vertical="top" wrapText="1"/>
    </xf>
    <xf numFmtId="0" fontId="10" fillId="15" borderId="12" xfId="5" applyFont="1" applyFill="1" applyBorder="1" applyAlignment="1" applyProtection="1">
      <alignment horizontal="left" vertical="top" wrapText="1"/>
    </xf>
    <xf numFmtId="0" fontId="10" fillId="15" borderId="2" xfId="5" applyFont="1" applyFill="1" applyBorder="1" applyAlignment="1" applyProtection="1">
      <alignment horizontal="left" vertical="top" wrapText="1"/>
    </xf>
    <xf numFmtId="0" fontId="10" fillId="15" borderId="21" xfId="5" applyFont="1" applyFill="1" applyBorder="1" applyAlignment="1" applyProtection="1">
      <alignment horizontal="left" vertical="top" wrapText="1"/>
    </xf>
    <xf numFmtId="0" fontId="3" fillId="3" borderId="18" xfId="13" applyFont="1" applyFill="1" applyBorder="1" applyAlignment="1" applyProtection="1">
      <alignment horizontal="left" vertical="center" wrapText="1"/>
    </xf>
    <xf numFmtId="0" fontId="3" fillId="0" borderId="17" xfId="11" applyFont="1" applyBorder="1"/>
    <xf numFmtId="0" fontId="3" fillId="0" borderId="16" xfId="11" applyFont="1" applyBorder="1"/>
    <xf numFmtId="0" fontId="5" fillId="0" borderId="53" xfId="0" applyFont="1" applyBorder="1" applyAlignment="1">
      <alignment horizontal="center" vertical="center" wrapText="1"/>
    </xf>
    <xf numFmtId="0" fontId="3" fillId="0" borderId="53" xfId="0" applyFont="1" applyBorder="1"/>
    <xf numFmtId="0" fontId="3" fillId="0" borderId="63" xfId="0" applyFont="1" applyBorder="1"/>
    <xf numFmtId="0" fontId="1" fillId="4" borderId="24" xfId="9" applyFont="1" applyFill="1" applyBorder="1" applyAlignment="1">
      <alignment horizontal="center" vertical="center" wrapText="1"/>
    </xf>
    <xf numFmtId="0" fontId="1" fillId="4" borderId="23" xfId="9" applyFont="1" applyFill="1" applyBorder="1" applyAlignment="1">
      <alignment horizontal="center" vertical="center" wrapText="1"/>
    </xf>
    <xf numFmtId="0" fontId="5" fillId="10" borderId="53" xfId="0" applyFont="1" applyFill="1" applyBorder="1" applyAlignment="1">
      <alignment horizontal="center" vertical="center" wrapText="1"/>
    </xf>
    <xf numFmtId="0" fontId="3" fillId="0" borderId="12" xfId="13" applyFont="1" applyFill="1" applyBorder="1" applyAlignment="1" applyProtection="1">
      <alignment horizontal="center" vertical="center" wrapText="1"/>
    </xf>
    <xf numFmtId="0" fontId="3" fillId="0" borderId="2" xfId="13" applyFont="1" applyFill="1" applyBorder="1" applyAlignment="1" applyProtection="1">
      <alignment horizontal="center" vertical="center" wrapText="1"/>
    </xf>
    <xf numFmtId="0" fontId="3" fillId="0" borderId="21" xfId="13" applyFont="1" applyFill="1" applyBorder="1" applyAlignment="1" applyProtection="1">
      <alignment horizontal="center" vertical="center" wrapText="1"/>
    </xf>
    <xf numFmtId="0" fontId="3" fillId="0" borderId="94" xfId="13" applyFont="1" applyFill="1" applyBorder="1" applyAlignment="1" applyProtection="1">
      <alignment horizontal="center" vertical="center" wrapText="1"/>
    </xf>
    <xf numFmtId="0" fontId="3" fillId="0" borderId="95" xfId="13" applyFont="1" applyFill="1" applyBorder="1" applyAlignment="1" applyProtection="1">
      <alignment horizontal="center" vertical="center" wrapText="1"/>
    </xf>
    <xf numFmtId="0" fontId="3" fillId="0" borderId="96" xfId="13" applyFont="1" applyFill="1" applyBorder="1" applyAlignment="1" applyProtection="1">
      <alignment horizontal="center" vertical="center" wrapText="1"/>
    </xf>
    <xf numFmtId="0" fontId="1" fillId="4" borderId="25" xfId="9" applyFont="1" applyFill="1" applyBorder="1" applyAlignment="1">
      <alignment horizontal="center" vertical="center" wrapText="1"/>
    </xf>
    <xf numFmtId="0" fontId="6" fillId="0" borderId="53" xfId="5" applyBorder="1" applyAlignment="1">
      <alignment horizontal="center" vertical="center" wrapText="1"/>
    </xf>
    <xf numFmtId="0" fontId="3" fillId="3" borderId="12" xfId="13" applyFont="1" applyFill="1" applyBorder="1" applyAlignment="1" applyProtection="1">
      <alignment horizontal="center" vertical="center" wrapText="1"/>
    </xf>
    <xf numFmtId="0" fontId="3" fillId="3" borderId="2" xfId="13" applyFont="1" applyFill="1" applyBorder="1" applyAlignment="1" applyProtection="1">
      <alignment horizontal="center" vertical="center" wrapText="1"/>
    </xf>
    <xf numFmtId="0" fontId="3" fillId="3" borderId="21" xfId="13" applyFont="1" applyFill="1" applyBorder="1" applyAlignment="1" applyProtection="1">
      <alignment horizontal="center" vertical="center" wrapText="1"/>
    </xf>
    <xf numFmtId="0" fontId="47" fillId="4" borderId="24" xfId="8" applyFont="1" applyFill="1" applyBorder="1" applyAlignment="1">
      <alignment horizontal="center" vertical="center"/>
    </xf>
    <xf numFmtId="0" fontId="47" fillId="4" borderId="23" xfId="8" applyFont="1" applyFill="1" applyBorder="1" applyAlignment="1">
      <alignment horizontal="center" vertical="center"/>
    </xf>
    <xf numFmtId="0" fontId="48" fillId="0" borderId="32" xfId="9" applyFont="1" applyBorder="1" applyAlignment="1">
      <alignment horizontal="left" vertical="center" wrapText="1"/>
    </xf>
    <xf numFmtId="0" fontId="48" fillId="0" borderId="30" xfId="9" applyFont="1" applyBorder="1" applyAlignment="1">
      <alignment horizontal="left" vertical="center" wrapText="1"/>
    </xf>
    <xf numFmtId="0" fontId="48" fillId="0" borderId="27" xfId="9" applyFont="1" applyBorder="1" applyAlignment="1">
      <alignment horizontal="left" vertical="center" wrapText="1"/>
    </xf>
    <xf numFmtId="0" fontId="3" fillId="3" borderId="1" xfId="13" applyFont="1" applyFill="1" applyBorder="1" applyAlignment="1" applyProtection="1">
      <alignment horizontal="center" vertical="center" wrapText="1"/>
    </xf>
    <xf numFmtId="0" fontId="3" fillId="3" borderId="3" xfId="13" applyFont="1" applyFill="1" applyBorder="1" applyAlignment="1" applyProtection="1">
      <alignment horizontal="center" vertical="center" wrapText="1"/>
    </xf>
    <xf numFmtId="2" fontId="3" fillId="3" borderId="1" xfId="9" applyNumberFormat="1" applyFont="1" applyFill="1" applyBorder="1" applyAlignment="1">
      <alignment horizontal="center" vertical="center" wrapText="1"/>
    </xf>
    <xf numFmtId="2" fontId="3" fillId="3" borderId="3" xfId="9" applyNumberFormat="1" applyFont="1" applyFill="1" applyBorder="1" applyAlignment="1">
      <alignment horizontal="center" vertical="center" wrapText="1"/>
    </xf>
    <xf numFmtId="9" fontId="3" fillId="3" borderId="0" xfId="9" applyNumberFormat="1" applyFont="1" applyFill="1" applyAlignment="1">
      <alignment horizontal="center" vertical="center" wrapText="1"/>
    </xf>
    <xf numFmtId="0" fontId="3" fillId="3" borderId="29" xfId="13" applyFont="1" applyFill="1" applyBorder="1" applyAlignment="1" applyProtection="1">
      <alignment horizontal="center" vertical="top" wrapText="1"/>
    </xf>
    <xf numFmtId="0" fontId="3" fillId="3" borderId="8" xfId="9" applyFont="1" applyFill="1" applyBorder="1" applyAlignment="1">
      <alignment horizontal="center" vertical="center" wrapText="1"/>
    </xf>
    <xf numFmtId="0" fontId="3" fillId="3" borderId="10" xfId="0" applyFont="1" applyFill="1" applyBorder="1" applyAlignment="1">
      <alignment horizontal="left" vertical="top"/>
    </xf>
    <xf numFmtId="0" fontId="3" fillId="3" borderId="31" xfId="0" applyFont="1" applyFill="1" applyBorder="1" applyAlignment="1">
      <alignment horizontal="left" vertical="top"/>
    </xf>
    <xf numFmtId="0" fontId="3" fillId="3" borderId="14" xfId="0" applyFont="1" applyFill="1" applyBorder="1" applyAlignment="1">
      <alignment horizontal="left" vertical="top"/>
    </xf>
    <xf numFmtId="0" fontId="3" fillId="3" borderId="28" xfId="0" applyFont="1" applyFill="1" applyBorder="1" applyAlignment="1">
      <alignment horizontal="left" vertical="top"/>
    </xf>
    <xf numFmtId="0" fontId="3" fillId="3" borderId="5" xfId="0" applyFont="1" applyFill="1" applyBorder="1" applyAlignment="1">
      <alignment horizontal="center"/>
    </xf>
    <xf numFmtId="0" fontId="48" fillId="3" borderId="32" xfId="9" applyFont="1" applyFill="1" applyBorder="1" applyAlignment="1">
      <alignment horizontal="left" vertical="center" wrapText="1"/>
    </xf>
    <xf numFmtId="0" fontId="48" fillId="3" borderId="30" xfId="9" applyFont="1" applyFill="1" applyBorder="1" applyAlignment="1">
      <alignment horizontal="left" vertical="center" wrapText="1"/>
    </xf>
    <xf numFmtId="0" fontId="3" fillId="3" borderId="12" xfId="9" applyFont="1" applyFill="1" applyBorder="1" applyAlignment="1">
      <alignment horizontal="center" vertical="center" wrapText="1"/>
    </xf>
    <xf numFmtId="0" fontId="3" fillId="3" borderId="2" xfId="9" applyFont="1" applyFill="1" applyBorder="1" applyAlignment="1">
      <alignment horizontal="center" vertical="center" wrapText="1"/>
    </xf>
    <xf numFmtId="0" fontId="3" fillId="3" borderId="3" xfId="9" applyFont="1" applyFill="1" applyBorder="1" applyAlignment="1">
      <alignment horizontal="center" vertical="center" wrapText="1"/>
    </xf>
    <xf numFmtId="0" fontId="47" fillId="4" borderId="24" xfId="8" applyFont="1" applyFill="1" applyBorder="1" applyAlignment="1">
      <alignment horizontal="center" vertical="center" wrapText="1"/>
    </xf>
    <xf numFmtId="0" fontId="47" fillId="4" borderId="23" xfId="8" applyFont="1" applyFill="1" applyBorder="1" applyAlignment="1">
      <alignment horizontal="center" vertical="center" wrapText="1"/>
    </xf>
    <xf numFmtId="0" fontId="3" fillId="3" borderId="36" xfId="13" applyFont="1" applyFill="1" applyBorder="1" applyAlignment="1" applyProtection="1">
      <alignment horizontal="left" vertical="center" wrapText="1"/>
    </xf>
    <xf numFmtId="0" fontId="3" fillId="3" borderId="35" xfId="13" applyFont="1" applyFill="1" applyBorder="1" applyAlignment="1" applyProtection="1">
      <alignment horizontal="left" vertical="center" wrapText="1"/>
    </xf>
    <xf numFmtId="0" fontId="3" fillId="3" borderId="34" xfId="13" applyFont="1" applyFill="1" applyBorder="1" applyAlignment="1" applyProtection="1">
      <alignment horizontal="left" vertical="center" wrapText="1"/>
    </xf>
    <xf numFmtId="0" fontId="48" fillId="3" borderId="1" xfId="1" applyFont="1" applyFill="1" applyBorder="1" applyAlignment="1">
      <alignment horizontal="left" vertical="center" wrapText="1"/>
    </xf>
    <xf numFmtId="0" fontId="48" fillId="3" borderId="3" xfId="1" applyFont="1" applyFill="1" applyBorder="1" applyAlignment="1">
      <alignment horizontal="left" vertical="center" wrapText="1"/>
    </xf>
    <xf numFmtId="0" fontId="3" fillId="3" borderId="1" xfId="9" applyFont="1" applyFill="1" applyBorder="1" applyAlignment="1">
      <alignment horizontal="center" vertical="center" wrapText="1"/>
    </xf>
    <xf numFmtId="0" fontId="3" fillId="3" borderId="21" xfId="9" applyFont="1" applyFill="1" applyBorder="1" applyAlignment="1">
      <alignment horizontal="center" vertical="center" wrapText="1"/>
    </xf>
    <xf numFmtId="0" fontId="3" fillId="3" borderId="1" xfId="9" applyFont="1" applyFill="1" applyBorder="1" applyAlignment="1">
      <alignment horizontal="left" vertical="center"/>
    </xf>
    <xf numFmtId="0" fontId="3" fillId="3" borderId="2" xfId="9" applyFont="1" applyFill="1" applyBorder="1" applyAlignment="1">
      <alignment horizontal="left" vertical="center"/>
    </xf>
    <xf numFmtId="0" fontId="3" fillId="3" borderId="21" xfId="9" applyFont="1" applyFill="1" applyBorder="1" applyAlignment="1">
      <alignment horizontal="left" vertical="center"/>
    </xf>
    <xf numFmtId="0" fontId="48" fillId="3" borderId="27" xfId="9" applyFont="1" applyFill="1" applyBorder="1" applyAlignment="1">
      <alignment horizontal="left" vertical="center" wrapText="1"/>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4" xfId="0" applyFont="1" applyFill="1" applyBorder="1" applyAlignment="1">
      <alignment horizontal="center"/>
    </xf>
    <xf numFmtId="0" fontId="3" fillId="3" borderId="18" xfId="5" applyFont="1" applyFill="1" applyBorder="1" applyAlignment="1" applyProtection="1">
      <alignment horizontal="left" vertical="center" wrapText="1"/>
    </xf>
    <xf numFmtId="0" fontId="3" fillId="3" borderId="12" xfId="5" applyFont="1" applyFill="1" applyBorder="1" applyAlignment="1" applyProtection="1">
      <alignment horizontal="center" vertical="center" wrapText="1"/>
    </xf>
    <xf numFmtId="0" fontId="3" fillId="3" borderId="2" xfId="5" applyFont="1" applyFill="1" applyBorder="1" applyAlignment="1" applyProtection="1">
      <alignment horizontal="center" vertical="center" wrapText="1"/>
    </xf>
    <xf numFmtId="0" fontId="3" fillId="3" borderId="21" xfId="5" applyFont="1" applyFill="1" applyBorder="1" applyAlignment="1" applyProtection="1">
      <alignment horizontal="center" vertical="center" wrapText="1"/>
    </xf>
    <xf numFmtId="0" fontId="48" fillId="0" borderId="32" xfId="9" applyFont="1" applyBorder="1" applyAlignment="1">
      <alignment horizontal="left" vertical="top" wrapText="1"/>
    </xf>
    <xf numFmtId="0" fontId="48" fillId="0" borderId="30" xfId="9" applyFont="1" applyBorder="1" applyAlignment="1">
      <alignment horizontal="left" vertical="top" wrapText="1"/>
    </xf>
    <xf numFmtId="0" fontId="48" fillId="0" borderId="27" xfId="9" applyFont="1" applyBorder="1" applyAlignment="1">
      <alignment horizontal="left" vertical="top" wrapText="1"/>
    </xf>
    <xf numFmtId="178" fontId="3" fillId="3" borderId="1" xfId="2" applyNumberFormat="1" applyFont="1" applyFill="1" applyBorder="1" applyAlignment="1">
      <alignment horizontal="center" vertical="center" wrapText="1"/>
    </xf>
    <xf numFmtId="178" fontId="3" fillId="3" borderId="3" xfId="2" applyNumberFormat="1" applyFont="1" applyFill="1" applyBorder="1" applyAlignment="1">
      <alignment horizontal="center" vertical="center" wrapText="1"/>
    </xf>
    <xf numFmtId="0" fontId="48" fillId="3" borderId="32" xfId="9" applyFont="1" applyFill="1" applyBorder="1" applyAlignment="1">
      <alignment horizontal="left" vertical="top" wrapText="1"/>
    </xf>
    <xf numFmtId="0" fontId="48" fillId="3" borderId="30" xfId="9" applyFont="1" applyFill="1" applyBorder="1" applyAlignment="1">
      <alignment horizontal="left" vertical="top" wrapText="1"/>
    </xf>
    <xf numFmtId="0" fontId="3" fillId="3" borderId="1" xfId="5" applyFont="1" applyFill="1" applyBorder="1" applyAlignment="1" applyProtection="1">
      <alignment horizontal="center" vertical="center" wrapText="1"/>
    </xf>
    <xf numFmtId="0" fontId="3" fillId="3" borderId="29" xfId="5" applyFont="1" applyFill="1" applyBorder="1" applyAlignment="1" applyProtection="1">
      <alignment horizontal="center" vertical="top" wrapText="1"/>
    </xf>
    <xf numFmtId="0" fontId="3" fillId="3" borderId="36" xfId="5" applyFont="1" applyFill="1" applyBorder="1" applyAlignment="1" applyProtection="1">
      <alignment horizontal="center" vertical="center" wrapText="1"/>
    </xf>
    <xf numFmtId="0" fontId="5" fillId="0" borderId="35" xfId="0" applyFont="1" applyBorder="1" applyAlignment="1">
      <alignment horizontal="center" vertical="center" wrapText="1"/>
    </xf>
    <xf numFmtId="0" fontId="5" fillId="0" borderId="34" xfId="0" applyFont="1" applyBorder="1" applyAlignment="1">
      <alignment horizontal="center" vertical="center" wrapText="1"/>
    </xf>
    <xf numFmtId="0" fontId="48" fillId="3" borderId="1" xfId="1" applyFont="1" applyFill="1" applyBorder="1" applyAlignment="1">
      <alignment horizontal="left" vertical="center"/>
    </xf>
    <xf numFmtId="0" fontId="48" fillId="3" borderId="3" xfId="1" applyFont="1" applyFill="1" applyBorder="1" applyAlignment="1">
      <alignment horizontal="left" vertical="center"/>
    </xf>
    <xf numFmtId="0" fontId="3" fillId="3" borderId="12" xfId="9"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21" xfId="0" applyFont="1" applyBorder="1" applyAlignment="1">
      <alignment horizontal="left" vertical="center" wrapText="1"/>
    </xf>
    <xf numFmtId="0" fontId="3" fillId="3" borderId="12" xfId="9" applyFont="1" applyFill="1" applyBorder="1" applyAlignment="1">
      <alignment horizontal="left" vertical="center"/>
    </xf>
    <xf numFmtId="0" fontId="48" fillId="3" borderId="27" xfId="9" applyFont="1" applyFill="1" applyBorder="1" applyAlignment="1">
      <alignment horizontal="left" vertical="top" wrapText="1"/>
    </xf>
    <xf numFmtId="9" fontId="8" fillId="7" borderId="66" xfId="15" applyNumberFormat="1" applyFont="1" applyFill="1" applyBorder="1" applyAlignment="1">
      <alignment horizontal="center" vertical="center" wrapText="1"/>
    </xf>
    <xf numFmtId="0" fontId="8" fillId="20" borderId="55" xfId="15" applyFont="1" applyFill="1" applyBorder="1" applyAlignment="1">
      <alignment horizontal="left" vertical="center" wrapText="1"/>
    </xf>
    <xf numFmtId="0" fontId="25" fillId="5" borderId="53" xfId="15" applyFont="1" applyFill="1" applyBorder="1"/>
    <xf numFmtId="0" fontId="25" fillId="5" borderId="56" xfId="15" applyFont="1" applyFill="1" applyBorder="1"/>
    <xf numFmtId="0" fontId="10" fillId="3" borderId="18" xfId="5" applyFont="1" applyFill="1" applyBorder="1" applyAlignment="1">
      <alignment horizontal="left" vertical="center" wrapText="1"/>
    </xf>
    <xf numFmtId="0" fontId="32" fillId="3" borderId="12" xfId="5" applyFont="1" applyFill="1" applyBorder="1" applyAlignment="1">
      <alignment horizontal="left" vertical="center" wrapText="1"/>
    </xf>
    <xf numFmtId="0" fontId="10" fillId="3" borderId="2" xfId="5" applyFont="1" applyFill="1" applyBorder="1" applyAlignment="1">
      <alignment horizontal="left" vertical="center" wrapText="1"/>
    </xf>
    <xf numFmtId="0" fontId="10" fillId="3" borderId="21" xfId="5" applyFont="1" applyFill="1" applyBorder="1" applyAlignment="1">
      <alignment horizontal="left" vertical="center" wrapText="1"/>
    </xf>
    <xf numFmtId="0" fontId="10" fillId="3" borderId="12" xfId="5" applyFont="1" applyFill="1" applyBorder="1" applyAlignment="1">
      <alignment horizontal="left" vertical="center" wrapText="1"/>
    </xf>
    <xf numFmtId="0" fontId="32" fillId="3" borderId="12" xfId="5" applyFont="1" applyFill="1" applyBorder="1" applyAlignment="1">
      <alignment horizontal="center" vertical="center" wrapText="1"/>
    </xf>
    <xf numFmtId="0" fontId="32" fillId="3" borderId="2" xfId="5" applyFont="1" applyFill="1" applyBorder="1" applyAlignment="1">
      <alignment horizontal="center" vertical="center" wrapText="1"/>
    </xf>
    <xf numFmtId="0" fontId="32" fillId="3" borderId="21" xfId="5" applyFont="1" applyFill="1" applyBorder="1" applyAlignment="1">
      <alignment horizontal="center" vertical="center" wrapText="1"/>
    </xf>
    <xf numFmtId="0" fontId="10" fillId="3" borderId="1" xfId="5" applyFont="1" applyFill="1" applyBorder="1" applyAlignment="1">
      <alignment horizontal="center" vertical="center" wrapText="1"/>
    </xf>
    <xf numFmtId="0" fontId="10" fillId="3" borderId="2" xfId="5" applyFont="1" applyFill="1" applyBorder="1" applyAlignment="1">
      <alignment horizontal="center" vertical="center" wrapText="1"/>
    </xf>
    <xf numFmtId="0" fontId="10" fillId="3" borderId="21" xfId="5" applyFont="1" applyFill="1" applyBorder="1" applyAlignment="1">
      <alignment horizontal="center" vertical="center" wrapText="1"/>
    </xf>
    <xf numFmtId="0" fontId="32" fillId="15" borderId="12" xfId="5" applyFont="1" applyFill="1" applyBorder="1" applyAlignment="1">
      <alignment horizontal="center" vertical="center" wrapText="1"/>
    </xf>
    <xf numFmtId="0" fontId="32" fillId="15" borderId="2" xfId="5" applyFont="1" applyFill="1" applyBorder="1" applyAlignment="1">
      <alignment horizontal="center" vertical="center"/>
    </xf>
    <xf numFmtId="0" fontId="32" fillId="15" borderId="21" xfId="5" applyFont="1" applyFill="1" applyBorder="1" applyAlignment="1">
      <alignment horizontal="center" vertical="center"/>
    </xf>
    <xf numFmtId="0" fontId="10" fillId="0" borderId="1" xfId="5" applyFont="1" applyFill="1" applyBorder="1" applyAlignment="1">
      <alignment horizontal="center" vertical="center" wrapText="1"/>
    </xf>
    <xf numFmtId="0" fontId="10" fillId="0" borderId="2" xfId="5" applyFont="1" applyFill="1" applyBorder="1" applyAlignment="1">
      <alignment horizontal="center" vertical="center" wrapText="1"/>
    </xf>
    <xf numFmtId="0" fontId="10" fillId="0" borderId="3" xfId="5" applyFont="1" applyFill="1" applyBorder="1" applyAlignment="1">
      <alignment horizontal="center" vertical="center" wrapText="1"/>
    </xf>
    <xf numFmtId="0" fontId="10" fillId="3" borderId="0" xfId="5" applyFont="1" applyFill="1" applyAlignment="1">
      <alignment horizontal="center" vertical="top" wrapText="1"/>
    </xf>
    <xf numFmtId="0" fontId="10" fillId="3" borderId="12" xfId="5" applyFont="1" applyFill="1" applyBorder="1" applyAlignment="1">
      <alignment horizontal="left" vertical="top" wrapText="1"/>
    </xf>
    <xf numFmtId="0" fontId="10" fillId="3" borderId="2" xfId="5" applyFont="1" applyFill="1" applyBorder="1" applyAlignment="1">
      <alignment horizontal="left" vertical="top" wrapText="1"/>
    </xf>
    <xf numFmtId="0" fontId="10" fillId="3" borderId="21" xfId="5" applyFont="1" applyFill="1" applyBorder="1" applyAlignment="1">
      <alignment horizontal="left" vertical="top" wrapText="1"/>
    </xf>
    <xf numFmtId="0" fontId="10" fillId="3" borderId="36" xfId="5" applyFont="1" applyFill="1" applyBorder="1" applyAlignment="1">
      <alignment horizontal="center" vertical="center" wrapText="1"/>
    </xf>
    <xf numFmtId="0" fontId="10" fillId="3" borderId="35" xfId="5" applyFont="1" applyFill="1" applyBorder="1" applyAlignment="1">
      <alignment horizontal="center" vertical="center" wrapText="1"/>
    </xf>
    <xf numFmtId="0" fontId="10" fillId="3" borderId="34" xfId="5" applyFont="1" applyFill="1" applyBorder="1" applyAlignment="1">
      <alignment horizontal="center" vertical="center" wrapText="1"/>
    </xf>
    <xf numFmtId="0" fontId="10" fillId="15" borderId="36" xfId="5" applyFont="1" applyFill="1" applyBorder="1" applyAlignment="1">
      <alignment horizontal="left" vertical="top" wrapText="1"/>
    </xf>
    <xf numFmtId="0" fontId="10" fillId="15" borderId="35" xfId="5" applyFont="1" applyFill="1" applyBorder="1" applyAlignment="1">
      <alignment horizontal="left" vertical="top" wrapText="1"/>
    </xf>
    <xf numFmtId="0" fontId="10" fillId="15" borderId="34" xfId="5" applyFont="1" applyFill="1" applyBorder="1" applyAlignment="1">
      <alignment horizontal="left" vertical="top" wrapText="1"/>
    </xf>
    <xf numFmtId="0" fontId="10" fillId="3" borderId="12" xfId="5" applyFont="1" applyFill="1" applyBorder="1" applyAlignment="1">
      <alignment vertical="center" wrapText="1"/>
    </xf>
    <xf numFmtId="0" fontId="10" fillId="3" borderId="2" xfId="5" applyFont="1" applyFill="1" applyBorder="1" applyAlignment="1">
      <alignment vertical="center" wrapText="1"/>
    </xf>
    <xf numFmtId="0" fontId="10" fillId="3" borderId="21" xfId="5" applyFont="1" applyFill="1" applyBorder="1" applyAlignment="1">
      <alignment vertical="center" wrapText="1"/>
    </xf>
    <xf numFmtId="0" fontId="10" fillId="3" borderId="12" xfId="5" applyFont="1" applyFill="1" applyBorder="1" applyAlignment="1" applyProtection="1">
      <alignment vertical="top" wrapText="1"/>
    </xf>
    <xf numFmtId="0" fontId="10" fillId="3" borderId="2" xfId="5" applyFont="1" applyFill="1" applyBorder="1" applyAlignment="1" applyProtection="1">
      <alignment vertical="top" wrapText="1"/>
    </xf>
    <xf numFmtId="0" fontId="10" fillId="3" borderId="21" xfId="5" applyFont="1" applyFill="1" applyBorder="1" applyAlignment="1" applyProtection="1">
      <alignment vertical="top" wrapText="1"/>
    </xf>
    <xf numFmtId="0" fontId="10" fillId="3" borderId="17" xfId="7" applyFont="1" applyFill="1" applyBorder="1" applyAlignment="1" applyProtection="1">
      <alignment horizontal="left" vertical="center" wrapText="1"/>
    </xf>
    <xf numFmtId="0" fontId="7" fillId="3" borderId="2" xfId="7" applyFill="1" applyBorder="1" applyAlignment="1" applyProtection="1">
      <alignment horizontal="center" vertical="center" wrapText="1"/>
    </xf>
    <xf numFmtId="0" fontId="8" fillId="0" borderId="3" xfId="0" applyFont="1" applyBorder="1" applyAlignment="1">
      <alignment horizontal="center"/>
    </xf>
    <xf numFmtId="0" fontId="10" fillId="3" borderId="0" xfId="9" applyFont="1" applyFill="1" applyAlignment="1">
      <alignment horizontal="left" vertical="center" wrapText="1"/>
    </xf>
    <xf numFmtId="0" fontId="10" fillId="3" borderId="26" xfId="9" applyFont="1" applyFill="1" applyBorder="1" applyAlignment="1">
      <alignment horizontal="left" vertical="center" wrapText="1"/>
    </xf>
    <xf numFmtId="0" fontId="41" fillId="3" borderId="5" xfId="0" applyFont="1" applyFill="1" applyBorder="1" applyAlignment="1">
      <alignment horizontal="center" wrapText="1"/>
    </xf>
    <xf numFmtId="0" fontId="7" fillId="3" borderId="2" xfId="5" applyFont="1" applyFill="1" applyBorder="1" applyAlignment="1" applyProtection="1">
      <alignment horizontal="center" vertical="center" wrapText="1"/>
    </xf>
    <xf numFmtId="0" fontId="10" fillId="19" borderId="5" xfId="8" applyFont="1" applyFill="1" applyBorder="1" applyAlignment="1">
      <alignment horizontal="center"/>
    </xf>
    <xf numFmtId="0" fontId="8" fillId="3" borderId="18" xfId="8" applyFont="1" applyFill="1" applyBorder="1" applyAlignment="1">
      <alignment horizontal="center" vertical="center"/>
    </xf>
    <xf numFmtId="0" fontId="8" fillId="3" borderId="17" xfId="8" applyFont="1" applyFill="1" applyBorder="1" applyAlignment="1">
      <alignment horizontal="center" vertical="center"/>
    </xf>
    <xf numFmtId="0" fontId="8" fillId="3" borderId="16" xfId="8" applyFont="1" applyFill="1" applyBorder="1" applyAlignment="1">
      <alignment horizontal="center" vertical="center"/>
    </xf>
    <xf numFmtId="0" fontId="22" fillId="0" borderId="0" xfId="0" applyFont="1" applyFill="1"/>
    <xf numFmtId="0" fontId="22" fillId="0" borderId="0" xfId="0" applyFont="1" applyFill="1" applyAlignment="1">
      <alignment horizontal="center"/>
    </xf>
    <xf numFmtId="0" fontId="22" fillId="0" borderId="0" xfId="0" applyFont="1" applyFill="1" applyAlignment="1">
      <alignment horizontal="left"/>
    </xf>
  </cellXfs>
  <cellStyles count="39">
    <cellStyle name="BodyStyle" xfId="36" xr:uid="{00000000-0005-0000-0000-000000000000}"/>
    <cellStyle name="Currency" xfId="20" xr:uid="{00000000-0005-0000-0000-000001000000}"/>
    <cellStyle name="Hipervínculo" xfId="5" builtinId="8"/>
    <cellStyle name="Hipervínculo 2" xfId="7" xr:uid="{00000000-0005-0000-0000-000003000000}"/>
    <cellStyle name="Hipervínculo 2 2" xfId="13" xr:uid="{00000000-0005-0000-0000-000004000000}"/>
    <cellStyle name="Hipervínculo 2 3" xfId="21" xr:uid="{00000000-0005-0000-0000-000005000000}"/>
    <cellStyle name="Hipervínculo 3" xfId="24" xr:uid="{00000000-0005-0000-0000-000006000000}"/>
    <cellStyle name="Hipervínculo 4" xfId="23" xr:uid="{00000000-0005-0000-0000-000007000000}"/>
    <cellStyle name="Hipervínculo 4 2" xfId="37" xr:uid="{00000000-0005-0000-0000-000008000000}"/>
    <cellStyle name="Hyperlink" xfId="33" xr:uid="{00000000-0005-0000-0000-000009000000}"/>
    <cellStyle name="Millares" xfId="2" builtinId="3"/>
    <cellStyle name="Millares [0]" xfId="14" builtinId="6"/>
    <cellStyle name="Millares [0] 2" xfId="18" xr:uid="{00000000-0005-0000-0000-00000C000000}"/>
    <cellStyle name="Millares [0] 3" xfId="32" xr:uid="{00000000-0005-0000-0000-00000D000000}"/>
    <cellStyle name="Millares 2" xfId="10" xr:uid="{00000000-0005-0000-0000-00000E000000}"/>
    <cellStyle name="Millares 2 2" xfId="22" xr:uid="{00000000-0005-0000-0000-00000F000000}"/>
    <cellStyle name="Millares 3" xfId="17" xr:uid="{00000000-0005-0000-0000-000010000000}"/>
    <cellStyle name="Millares 4" xfId="31" xr:uid="{00000000-0005-0000-0000-000011000000}"/>
    <cellStyle name="Moneda" xfId="3" builtinId="4"/>
    <cellStyle name="Moneda [0] 2" xfId="28" xr:uid="{00000000-0005-0000-0000-000013000000}"/>
    <cellStyle name="Moneda [0] 3" xfId="34" xr:uid="{00000000-0005-0000-0000-000014000000}"/>
    <cellStyle name="Moneda 2" xfId="27" xr:uid="{00000000-0005-0000-0000-000015000000}"/>
    <cellStyle name="Moneda 3" xfId="35" xr:uid="{00000000-0005-0000-0000-000016000000}"/>
    <cellStyle name="Normal" xfId="0" builtinId="0"/>
    <cellStyle name="Normal 11" xfId="29" xr:uid="{00000000-0005-0000-0000-000018000000}"/>
    <cellStyle name="Normal 2" xfId="1" xr:uid="{00000000-0005-0000-0000-000019000000}"/>
    <cellStyle name="Normal 2 2" xfId="8" xr:uid="{00000000-0005-0000-0000-00001A000000}"/>
    <cellStyle name="Normal 2 3" xfId="19" xr:uid="{00000000-0005-0000-0000-00001B000000}"/>
    <cellStyle name="Normal 2 4" xfId="38" xr:uid="{00000000-0005-0000-0000-00001C000000}"/>
    <cellStyle name="Normal 3" xfId="6" xr:uid="{00000000-0005-0000-0000-00001D000000}"/>
    <cellStyle name="Normal 3 2" xfId="11" xr:uid="{00000000-0005-0000-0000-00001E000000}"/>
    <cellStyle name="Normal 3 3" xfId="12" xr:uid="{00000000-0005-0000-0000-00001F000000}"/>
    <cellStyle name="Normal 3 4" xfId="15" xr:uid="{00000000-0005-0000-0000-000020000000}"/>
    <cellStyle name="Normal 3 5" xfId="30" xr:uid="{00000000-0005-0000-0000-000021000000}"/>
    <cellStyle name="Normal 4" xfId="25" xr:uid="{00000000-0005-0000-0000-000022000000}"/>
    <cellStyle name="Normal 5" xfId="16" xr:uid="{00000000-0005-0000-0000-000023000000}"/>
    <cellStyle name="Normal 7" xfId="9" xr:uid="{00000000-0005-0000-0000-000024000000}"/>
    <cellStyle name="Porcentaje" xfId="4" builtinId="5"/>
    <cellStyle name="Porcentaje 2" xfId="26" xr:uid="{00000000-0005-0000-0000-000026000000}"/>
  </cellStyles>
  <dxfs count="0"/>
  <tableStyles count="0" defaultTableStyle="TableStyleMedium2" defaultPivotStyle="PivotStyleLight16"/>
  <colors>
    <mruColors>
      <color rgb="FFFF3300"/>
      <color rgb="FFFFB9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108"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38</xdr:row>
      <xdr:rowOff>0</xdr:rowOff>
    </xdr:from>
    <xdr:to>
      <xdr:col>15</xdr:col>
      <xdr:colOff>304800</xdr:colOff>
      <xdr:row>39</xdr:row>
      <xdr:rowOff>104774</xdr:rowOff>
    </xdr:to>
    <xdr:sp macro="" textlink="">
      <xdr:nvSpPr>
        <xdr:cNvPr id="2" name="avatar">
          <a:extLst>
            <a:ext uri="{FF2B5EF4-FFF2-40B4-BE49-F238E27FC236}">
              <a16:creationId xmlns:a16="http://schemas.microsoft.com/office/drawing/2014/main" id="{03724F89-CA9E-452E-B6F2-01BE54674569}"/>
            </a:ext>
          </a:extLst>
        </xdr:cNvPr>
        <xdr:cNvSpPr>
          <a:spLocks noChangeAspect="1" noChangeArrowheads="1"/>
        </xdr:cNvSpPr>
      </xdr:nvSpPr>
      <xdr:spPr bwMode="auto">
        <a:xfrm>
          <a:off x="14192250" y="91630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38</xdr:row>
      <xdr:rowOff>0</xdr:rowOff>
    </xdr:from>
    <xdr:to>
      <xdr:col>15</xdr:col>
      <xdr:colOff>304800</xdr:colOff>
      <xdr:row>39</xdr:row>
      <xdr:rowOff>104774</xdr:rowOff>
    </xdr:to>
    <xdr:sp macro="" textlink="">
      <xdr:nvSpPr>
        <xdr:cNvPr id="2" name="avatar">
          <a:extLst>
            <a:ext uri="{FF2B5EF4-FFF2-40B4-BE49-F238E27FC236}">
              <a16:creationId xmlns:a16="http://schemas.microsoft.com/office/drawing/2014/main" id="{E12EA618-3E26-48C3-8AFF-4EE2EA96AA73}"/>
            </a:ext>
          </a:extLst>
        </xdr:cNvPr>
        <xdr:cNvSpPr>
          <a:spLocks noChangeAspect="1" noChangeArrowheads="1"/>
        </xdr:cNvSpPr>
      </xdr:nvSpPr>
      <xdr:spPr bwMode="auto">
        <a:xfrm>
          <a:off x="14192250" y="91630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mailto:AMArdila@saludcap&#237;tal.gov.co"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gabriel.serrano@gobierno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abriel.serrano@gobierno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gabriel.serrano@gobierno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AMArdila@saludcap&#237;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fapena@saludcapital.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votorresm1@educacionbogota.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votorresm1@educacion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vtorres@educacionbogot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dterneraa@educacionbogota.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aura.escamilla@idrd.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aura.escamilla@idrd.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aura.escamilla@idrd.gov.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ura.escamilla@idrd.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aura.escamilla@idrd.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fguzmanr@alcaldiabogota.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fguzmanr@alcaldiabogota.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fguzmanr@alcaldiabogota.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ura.escamilla@idrd.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miguel.cardozo@gobiernobogota.gov.co"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1.bin"/><Relationship Id="rId1" Type="http://schemas.openxmlformats.org/officeDocument/2006/relationships/hyperlink" Target="mailto:imduran@alcaldiabogota.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imduran@alcaldia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earamirezl@ipes.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bbrigad@desarrolloeconomico.gov.co"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earamirezl@ipes.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earamirezl@ipes.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bbrigad@desarrolloeconomico.gov.co"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bbrigad@desarrolloeconomico.gov.co"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mailto:mpgomez@desarrolloeconomico.gov.co" TargetMode="External"/><Relationship Id="rId1" Type="http://schemas.openxmlformats.org/officeDocument/2006/relationships/hyperlink" Target="mailto:wmachado@desarrolloeconomico.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hrojas@desarrolloeconomico.gov.co"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mailto:marcos.ataya@transmilenio.gov.co" TargetMode="External"/><Relationship Id="rId21" Type="http://schemas.openxmlformats.org/officeDocument/2006/relationships/hyperlink" Target="mailto:acastaneda@participacionbogota.gov.co" TargetMode="External"/><Relationship Id="rId34" Type="http://schemas.openxmlformats.org/officeDocument/2006/relationships/hyperlink" Target="mailto:rorduz@sdis.gov.co" TargetMode="External"/><Relationship Id="rId42" Type="http://schemas.openxmlformats.org/officeDocument/2006/relationships/hyperlink" Target="mailto:metrianal@ipes.gov.co" TargetMode="External"/><Relationship Id="rId47" Type="http://schemas.openxmlformats.org/officeDocument/2006/relationships/hyperlink" Target="mailto:pmontagut@sdp.gov.co" TargetMode="External"/><Relationship Id="rId50" Type="http://schemas.openxmlformats.org/officeDocument/2006/relationships/hyperlink" Target="mailto:M1gonzalez@saludcapital.gov.co" TargetMode="External"/><Relationship Id="rId55" Type="http://schemas.openxmlformats.org/officeDocument/2006/relationships/hyperlink" Target="mailto:cbermudezp@sdis.gov.co" TargetMode="External"/><Relationship Id="rId63" Type="http://schemas.openxmlformats.org/officeDocument/2006/relationships/hyperlink" Target="mailto:lucy.cucaita@transmilenio.gov.co" TargetMode="External"/><Relationship Id="rId7" Type="http://schemas.openxmlformats.org/officeDocument/2006/relationships/hyperlink" Target="mailto:aura.escamilla@idrd.gov.co" TargetMode="External"/><Relationship Id="rId2" Type="http://schemas.openxmlformats.org/officeDocument/2006/relationships/hyperlink" Target="mailto:mftorres@saludcapital.gov.co" TargetMode="External"/><Relationship Id="rId16" Type="http://schemas.openxmlformats.org/officeDocument/2006/relationships/hyperlink" Target="mailto:maira.salamanca@idartes.gov.co" TargetMode="External"/><Relationship Id="rId29" Type="http://schemas.openxmlformats.org/officeDocument/2006/relationships/hyperlink" Target="mailto:yanira.vargas@transmilenio.gov.co" TargetMode="External"/><Relationship Id="rId11" Type="http://schemas.openxmlformats.org/officeDocument/2006/relationships/hyperlink" Target="mailto:migdalia.tovar@idartes.gov.co" TargetMode="External"/><Relationship Id="rId24" Type="http://schemas.openxmlformats.org/officeDocument/2006/relationships/hyperlink" Target="mailto:yolima.perez@transmilenio.gov.co" TargetMode="External"/><Relationship Id="rId32" Type="http://schemas.openxmlformats.org/officeDocument/2006/relationships/hyperlink" Target="mailto:vtorresm1@educacionbogota.gov.co" TargetMode="External"/><Relationship Id="rId37" Type="http://schemas.openxmlformats.org/officeDocument/2006/relationships/hyperlink" Target="mailto:mycastro@sdmujer.gov.co" TargetMode="External"/><Relationship Id="rId40" Type="http://schemas.openxmlformats.org/officeDocument/2006/relationships/hyperlink" Target="mailto:dmoraa@sdis.gov.co" TargetMode="External"/><Relationship Id="rId45" Type="http://schemas.openxmlformats.org/officeDocument/2006/relationships/hyperlink" Target="mailto:amoreno@desarrolloeconomico.gov.co" TargetMode="External"/><Relationship Id="rId53" Type="http://schemas.openxmlformats.org/officeDocument/2006/relationships/hyperlink" Target="mailto:lpinzonp@educacionbogota.gov.co" TargetMode="External"/><Relationship Id="rId58" Type="http://schemas.openxmlformats.org/officeDocument/2006/relationships/hyperlink" Target="mailto:luisa.cepeda@scrd.gov.co" TargetMode="External"/><Relationship Id="rId66" Type="http://schemas.openxmlformats.org/officeDocument/2006/relationships/hyperlink" Target="mailto:manuel.vanegas@transmilenio.gov.co" TargetMode="External"/><Relationship Id="rId5" Type="http://schemas.openxmlformats.org/officeDocument/2006/relationships/hyperlink" Target="mailto:aura.escamilla@idrd.gov.co" TargetMode="External"/><Relationship Id="rId61" Type="http://schemas.openxmlformats.org/officeDocument/2006/relationships/hyperlink" Target="mailto:andrea.jimenez@gobiernobogota.gov.co" TargetMode="External"/><Relationship Id="rId19" Type="http://schemas.openxmlformats.org/officeDocument/2006/relationships/hyperlink" Target="mailto:acastaneda@participacionbogota.gov.co" TargetMode="External"/><Relationship Id="rId14" Type="http://schemas.openxmlformats.org/officeDocument/2006/relationships/hyperlink" Target="mailto:maira.salamanca@idartes.gov.co" TargetMode="External"/><Relationship Id="rId22" Type="http://schemas.openxmlformats.org/officeDocument/2006/relationships/hyperlink" Target="mailto:acontento@movilidadbogota.gov.co" TargetMode="External"/><Relationship Id="rId27" Type="http://schemas.openxmlformats.org/officeDocument/2006/relationships/hyperlink" Target="mailto:luz.sanchez@transmilenio.gov.co" TargetMode="External"/><Relationship Id="rId30" Type="http://schemas.openxmlformats.org/officeDocument/2006/relationships/hyperlink" Target="mailto:vtorresm1@educacionbogota.gov.co" TargetMode="External"/><Relationship Id="rId35" Type="http://schemas.openxmlformats.org/officeDocument/2006/relationships/hyperlink" Target="mailto:rorduz@sdis.gov.co" TargetMode="External"/><Relationship Id="rId43" Type="http://schemas.openxmlformats.org/officeDocument/2006/relationships/hyperlink" Target="mailto:bbrigad@desarrolloeconomico.gov.co" TargetMode="External"/><Relationship Id="rId48" Type="http://schemas.openxmlformats.org/officeDocument/2006/relationships/hyperlink" Target="mailto:manuel.calderon@gobiernobogota.gov.co" TargetMode="External"/><Relationship Id="rId56" Type="http://schemas.openxmlformats.org/officeDocument/2006/relationships/hyperlink" Target="mailto:henry.murrain@scrd.gov.co" TargetMode="External"/><Relationship Id="rId64" Type="http://schemas.openxmlformats.org/officeDocument/2006/relationships/hyperlink" Target="mailto:yezid.olave@transmielnio.gov.co" TargetMode="External"/><Relationship Id="rId8" Type="http://schemas.openxmlformats.org/officeDocument/2006/relationships/hyperlink" Target="mailto:aura.escamilla@idrd.gov.co" TargetMode="External"/><Relationship Id="rId51" Type="http://schemas.openxmlformats.org/officeDocument/2006/relationships/hyperlink" Target="mailto:fapena@saludcapital.gov.co" TargetMode="External"/><Relationship Id="rId3" Type="http://schemas.openxmlformats.org/officeDocument/2006/relationships/hyperlink" Target="mailto:mftorres@saludcapital.gov.co" TargetMode="External"/><Relationship Id="rId12" Type="http://schemas.openxmlformats.org/officeDocument/2006/relationships/hyperlink" Target="tel:(571)%203795750%203550800%20Ext%205020" TargetMode="External"/><Relationship Id="rId17" Type="http://schemas.openxmlformats.org/officeDocument/2006/relationships/hyperlink" Target="mailto:cparra@fuga.gov.co" TargetMode="External"/><Relationship Id="rId25" Type="http://schemas.openxmlformats.org/officeDocument/2006/relationships/hyperlink" Target="mailto:yolima.perez@transmilenio.gov.co" TargetMode="External"/><Relationship Id="rId33" Type="http://schemas.openxmlformats.org/officeDocument/2006/relationships/hyperlink" Target="mailto:dterneraa@educacionbogota.gov.co" TargetMode="External"/><Relationship Id="rId38" Type="http://schemas.openxmlformats.org/officeDocument/2006/relationships/hyperlink" Target="mailto:silvia.oriz@ambientebogota.gov.co" TargetMode="External"/><Relationship Id="rId46" Type="http://schemas.openxmlformats.org/officeDocument/2006/relationships/hyperlink" Target="mailto:nrodriguez@desarrolloeconomico.gov.co" TargetMode="External"/><Relationship Id="rId59" Type="http://schemas.openxmlformats.org/officeDocument/2006/relationships/hyperlink" Target="mailto:daniel.camacho@gobiernobogota.gov.co" TargetMode="External"/><Relationship Id="rId67" Type="http://schemas.openxmlformats.org/officeDocument/2006/relationships/printerSettings" Target="../printerSettings/printerSettings4.bin"/><Relationship Id="rId20" Type="http://schemas.openxmlformats.org/officeDocument/2006/relationships/hyperlink" Target="mailto:aalmario@participacionbogota.gov.co" TargetMode="External"/><Relationship Id="rId41" Type="http://schemas.openxmlformats.org/officeDocument/2006/relationships/hyperlink" Target="mailto:pablo.malagon@scj.gov.co" TargetMode="External"/><Relationship Id="rId54" Type="http://schemas.openxmlformats.org/officeDocument/2006/relationships/hyperlink" Target="mailto:cbermudezp@sdis.gov.co" TargetMode="External"/><Relationship Id="rId62" Type="http://schemas.openxmlformats.org/officeDocument/2006/relationships/hyperlink" Target="mailto:andrea.jimenez@gobiernobogota.gov.co" TargetMode="External"/><Relationship Id="rId1" Type="http://schemas.openxmlformats.org/officeDocument/2006/relationships/hyperlink" Target="mailto:m1gonzalez@saludcapital.gov.co" TargetMode="External"/><Relationship Id="rId6" Type="http://schemas.openxmlformats.org/officeDocument/2006/relationships/hyperlink" Target="mailto:aura.escamilla@idrd.gov.co" TargetMode="External"/><Relationship Id="rId15" Type="http://schemas.openxmlformats.org/officeDocument/2006/relationships/hyperlink" Target="mailto:alejandro.franco@scrd.gov.co" TargetMode="External"/><Relationship Id="rId23" Type="http://schemas.openxmlformats.org/officeDocument/2006/relationships/hyperlink" Target="mailto:sfernandezg@sdis.gov.co" TargetMode="External"/><Relationship Id="rId28" Type="http://schemas.openxmlformats.org/officeDocument/2006/relationships/hyperlink" Target="mailto:yanira.vargas@transmilenio.gov.co" TargetMode="External"/><Relationship Id="rId36" Type="http://schemas.openxmlformats.org/officeDocument/2006/relationships/hyperlink" Target="mailto:bflomin@sdis.gov.co" TargetMode="External"/><Relationship Id="rId49" Type="http://schemas.openxmlformats.org/officeDocument/2006/relationships/hyperlink" Target="mailto:M1gonzalez@saludcapital.gov.co" TargetMode="External"/><Relationship Id="rId57" Type="http://schemas.openxmlformats.org/officeDocument/2006/relationships/hyperlink" Target="mailto:cbermudezp@sdis.gov.co" TargetMode="External"/><Relationship Id="rId10" Type="http://schemas.openxmlformats.org/officeDocument/2006/relationships/hyperlink" Target="mailto:alejandro.franco@scrd.gov.co" TargetMode="External"/><Relationship Id="rId31" Type="http://schemas.openxmlformats.org/officeDocument/2006/relationships/hyperlink" Target="mailto:vtorresm1@educacionbogota.gov.co" TargetMode="External"/><Relationship Id="rId44" Type="http://schemas.openxmlformats.org/officeDocument/2006/relationships/hyperlink" Target="mailto:bbrigad@desarrolloeconomico.gov.co" TargetMode="External"/><Relationship Id="rId52" Type="http://schemas.openxmlformats.org/officeDocument/2006/relationships/hyperlink" Target="mailto:nserna@agenciaatenea.gov.co" TargetMode="External"/><Relationship Id="rId60" Type="http://schemas.openxmlformats.org/officeDocument/2006/relationships/hyperlink" Target="mailto:andrea.jimenez@gobiernobogota.gov.co" TargetMode="External"/><Relationship Id="rId65" Type="http://schemas.openxmlformats.org/officeDocument/2006/relationships/hyperlink" Target="mailto:maryori.jaimes@transmilenio.gov.co@transmilenio.gov.co" TargetMode="External"/><Relationship Id="rId4" Type="http://schemas.openxmlformats.org/officeDocument/2006/relationships/hyperlink" Target="mailto:aura.escamilla@idrd.gov.co" TargetMode="External"/><Relationship Id="rId9" Type="http://schemas.openxmlformats.org/officeDocument/2006/relationships/hyperlink" Target="mailto:aura.escamilla@idrd.gov.co" TargetMode="External"/><Relationship Id="rId13" Type="http://schemas.openxmlformats.org/officeDocument/2006/relationships/hyperlink" Target="mailto:alejandro.franco@scrd.gov.co" TargetMode="External"/><Relationship Id="rId18" Type="http://schemas.openxmlformats.org/officeDocument/2006/relationships/hyperlink" Target="mailto:jrodriguez@idpc.gov.co" TargetMode="External"/><Relationship Id="rId39" Type="http://schemas.openxmlformats.org/officeDocument/2006/relationships/hyperlink" Target="mailto:silvia.oriz@ambientebogota.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mailto:mpgomez@desarrolloeconomico.gov.co" TargetMode="External"/><Relationship Id="rId1" Type="http://schemas.openxmlformats.org/officeDocument/2006/relationships/hyperlink" Target="mailto:wmachado@desarrolloeconomico.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alejandro.franco@scrd.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maria.salamanca@idartes.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maria.gaitan@scrd.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maria.gaitan@scrd.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ooviedo@sdis.gov.co"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bflomin@sdis.gov.co"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gabriel.serrano@gobierno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carlose.marin@idipron.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diane.tawse@scj.gov.co"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dterneraa@educacionbogota.gov.co"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hyperlink" Target="mailto:andrea.jimenez@gobiernobogota.gov.co"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jose.riveros@gobiernobogota.gov.co"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jose.riveros@gobiernobogota.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luz.sanchez@transmilenio.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juanita.soto@habitatbogota.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MFTorres@saludcapital.gov.co"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MFTorres@saludcapital.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acastaneda@participacionbogota.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aalmario@participacionbogota.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acastaneda@participacionbogota.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pmontagut@sdp.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manuel.calderon@gobiernobogota.gov.co"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jpinzon@idiger.gov.co"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mailto:aiza@movilidadbogota.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yezid.olave@transmilenio.gov.co"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manuel.vanegas@transmilenio.gov.co"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aiza@movilidadbogota.gov.co"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mailto:acontento@movilidadbogota.gov.co"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mailto:aiza@movilidadbogota.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yanira.vargas@transmilenio.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yanira.vargas@transmilenio.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imduran@alcaldiabogota.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alejandro.franco@scrd.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lpinzonp@educacionbogota.gov.co"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AMArdila@saludcap&#237;tal.gov.co" TargetMode="Externa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7.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andrea.jimenez@gobiernobogota.gov.co" TargetMode="External"/></Relationships>
</file>

<file path=xl/worksheets/_rels/sheet89.xml.rels><?xml version="1.0" encoding="UTF-8" standalone="yes"?>
<Relationships xmlns="http://schemas.openxmlformats.org/package/2006/relationships"><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aura.escamilla@idrd.gov.co"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mailto:maria.salamanca@idartes.gov.co"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mailto:jrodriguez@idpc.gov.co" TargetMode="External"/><Relationship Id="rId1" Type="http://schemas.openxmlformats.org/officeDocument/2006/relationships/hyperlink" Target="mailto:maria.salamanca@idartes.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mycastro@sdmujer.gov.co"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mailto:andrea.jimenez@gobiernobogota.gov.co" TargetMode="External"/></Relationships>
</file>

<file path=xl/worksheets/_rels/sheet96.xml.rels><?xml version="1.0" encoding="UTF-8" standalone="yes"?>
<Relationships xmlns="http://schemas.openxmlformats.org/package/2006/relationships"><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cbermudezp@sdis.gov.co"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9"/>
  <sheetViews>
    <sheetView topLeftCell="B19" zoomScale="115" zoomScaleNormal="115" workbookViewId="0">
      <selection activeCell="B19" sqref="B19"/>
    </sheetView>
  </sheetViews>
  <sheetFormatPr baseColWidth="10" defaultColWidth="11.42578125" defaultRowHeight="15.75" x14ac:dyDescent="0.25"/>
  <cols>
    <col min="1" max="1" width="19.7109375" style="559" customWidth="1"/>
    <col min="2" max="2" width="109.85546875" style="1" customWidth="1"/>
    <col min="3" max="16384" width="11.42578125" style="1"/>
  </cols>
  <sheetData>
    <row r="1" spans="1:2" x14ac:dyDescent="0.25">
      <c r="A1" s="1502" t="s">
        <v>0</v>
      </c>
      <c r="B1" s="1502"/>
    </row>
    <row r="2" spans="1:2" ht="37.5" customHeight="1" thickBot="1" x14ac:dyDescent="0.3">
      <c r="A2" s="1503" t="s">
        <v>1</v>
      </c>
      <c r="B2" s="1504"/>
    </row>
    <row r="3" spans="1:2" ht="17.25" thickTop="1" thickBot="1" x14ac:dyDescent="0.3">
      <c r="A3" s="552" t="s">
        <v>2</v>
      </c>
      <c r="B3" s="553" t="s">
        <v>3</v>
      </c>
    </row>
    <row r="4" spans="1:2" ht="37.5" customHeight="1" thickTop="1" x14ac:dyDescent="0.25">
      <c r="A4" s="1505" t="s">
        <v>4</v>
      </c>
      <c r="B4" s="554" t="s">
        <v>5</v>
      </c>
    </row>
    <row r="5" spans="1:2" ht="94.5" x14ac:dyDescent="0.25">
      <c r="A5" s="1500"/>
      <c r="B5" s="555" t="s">
        <v>6</v>
      </c>
    </row>
    <row r="6" spans="1:2" ht="78.75" x14ac:dyDescent="0.25">
      <c r="A6" s="1500"/>
      <c r="B6" s="556" t="s">
        <v>7</v>
      </c>
    </row>
    <row r="7" spans="1:2" ht="47.25" x14ac:dyDescent="0.25">
      <c r="A7" s="1500"/>
      <c r="B7" s="556" t="s">
        <v>8</v>
      </c>
    </row>
    <row r="8" spans="1:2" ht="47.25" x14ac:dyDescent="0.25">
      <c r="A8" s="1500"/>
      <c r="B8" s="555" t="s">
        <v>9</v>
      </c>
    </row>
    <row r="9" spans="1:2" ht="31.5" x14ac:dyDescent="0.25">
      <c r="A9" s="1500"/>
      <c r="B9" s="555" t="s">
        <v>10</v>
      </c>
    </row>
    <row r="10" spans="1:2" ht="31.5" x14ac:dyDescent="0.25">
      <c r="A10" s="1501"/>
      <c r="B10" s="555" t="s">
        <v>11</v>
      </c>
    </row>
    <row r="11" spans="1:2" ht="78.75" x14ac:dyDescent="0.25">
      <c r="A11" s="1499" t="s">
        <v>12</v>
      </c>
      <c r="B11" s="556" t="s">
        <v>13</v>
      </c>
    </row>
    <row r="12" spans="1:2" ht="63" x14ac:dyDescent="0.25">
      <c r="A12" s="1500"/>
      <c r="B12" s="556" t="s">
        <v>14</v>
      </c>
    </row>
    <row r="13" spans="1:2" ht="31.5" x14ac:dyDescent="0.25">
      <c r="A13" s="1501"/>
      <c r="B13" s="556" t="s">
        <v>15</v>
      </c>
    </row>
    <row r="14" spans="1:2" ht="82.5" customHeight="1" x14ac:dyDescent="0.25">
      <c r="A14" s="1499" t="s">
        <v>16</v>
      </c>
      <c r="B14" s="557" t="s">
        <v>17</v>
      </c>
    </row>
    <row r="15" spans="1:2" ht="94.5" x14ac:dyDescent="0.25">
      <c r="A15" s="1500"/>
      <c r="B15" s="556" t="s">
        <v>18</v>
      </c>
    </row>
    <row r="16" spans="1:2" ht="63" x14ac:dyDescent="0.25">
      <c r="A16" s="1500"/>
      <c r="B16" s="557" t="s">
        <v>19</v>
      </c>
    </row>
    <row r="17" spans="1:2" ht="31.5" x14ac:dyDescent="0.25">
      <c r="A17" s="1500"/>
      <c r="B17" s="556" t="s">
        <v>20</v>
      </c>
    </row>
    <row r="18" spans="1:2" ht="63" x14ac:dyDescent="0.25">
      <c r="A18" s="1500"/>
      <c r="B18" s="556" t="s">
        <v>21</v>
      </c>
    </row>
    <row r="19" spans="1:2" ht="385.5" customHeight="1" x14ac:dyDescent="0.25">
      <c r="A19" s="1500"/>
      <c r="B19" s="556" t="s">
        <v>22</v>
      </c>
    </row>
    <row r="20" spans="1:2" ht="63" x14ac:dyDescent="0.25">
      <c r="A20" s="1500"/>
      <c r="B20" s="556" t="s">
        <v>23</v>
      </c>
    </row>
    <row r="21" spans="1:2" ht="49.5" customHeight="1" x14ac:dyDescent="0.25">
      <c r="A21" s="1500"/>
      <c r="B21" s="556" t="s">
        <v>24</v>
      </c>
    </row>
    <row r="22" spans="1:2" ht="220.5" x14ac:dyDescent="0.25">
      <c r="A22" s="1500"/>
      <c r="B22" s="556" t="s">
        <v>25</v>
      </c>
    </row>
    <row r="23" spans="1:2" ht="51.75" customHeight="1" x14ac:dyDescent="0.25">
      <c r="A23" s="1500"/>
      <c r="B23" s="556" t="s">
        <v>26</v>
      </c>
    </row>
    <row r="24" spans="1:2" ht="126" x14ac:dyDescent="0.25">
      <c r="A24" s="1501"/>
      <c r="B24" s="556" t="s">
        <v>27</v>
      </c>
    </row>
    <row r="25" spans="1:2" ht="110.25" x14ac:dyDescent="0.25">
      <c r="A25" s="1499" t="s">
        <v>28</v>
      </c>
      <c r="B25" s="556" t="s">
        <v>29</v>
      </c>
    </row>
    <row r="26" spans="1:2" ht="31.5" x14ac:dyDescent="0.25">
      <c r="A26" s="1500"/>
      <c r="B26" s="555" t="s">
        <v>30</v>
      </c>
    </row>
    <row r="27" spans="1:2" ht="31.5" x14ac:dyDescent="0.25">
      <c r="A27" s="1501"/>
      <c r="B27" s="555" t="s">
        <v>31</v>
      </c>
    </row>
    <row r="28" spans="1:2" ht="47.25" x14ac:dyDescent="0.25">
      <c r="A28" s="558" t="s">
        <v>32</v>
      </c>
      <c r="B28" s="556" t="s">
        <v>33</v>
      </c>
    </row>
    <row r="29" spans="1:2" ht="78.75" x14ac:dyDescent="0.25">
      <c r="A29" s="558" t="s">
        <v>34</v>
      </c>
      <c r="B29" s="556" t="s">
        <v>35</v>
      </c>
    </row>
  </sheetData>
  <mergeCells count="6">
    <mergeCell ref="A25:A27"/>
    <mergeCell ref="A1:B1"/>
    <mergeCell ref="A2:B2"/>
    <mergeCell ref="A4:A10"/>
    <mergeCell ref="A11:A13"/>
    <mergeCell ref="A14:A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E75B5"/>
  </sheetPr>
  <dimension ref="A1:Z1001"/>
  <sheetViews>
    <sheetView topLeftCell="A42" workbookViewId="0">
      <selection activeCell="C55" sqref="C55:M55"/>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975</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15.75" x14ac:dyDescent="0.25">
      <c r="A2" s="1588" t="s">
        <v>67</v>
      </c>
      <c r="B2" s="1136" t="s">
        <v>68</v>
      </c>
      <c r="C2" s="1617" t="s">
        <v>976</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51" customHeight="1" x14ac:dyDescent="0.25">
      <c r="A3" s="1581"/>
      <c r="B3" s="1137" t="s">
        <v>70</v>
      </c>
      <c r="C3" s="1589" t="s">
        <v>977</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t="s">
        <v>342</v>
      </c>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83.25" customHeight="1" x14ac:dyDescent="0.25">
      <c r="A11" s="1582"/>
      <c r="B11" s="1137" t="s">
        <v>85</v>
      </c>
      <c r="C11" s="1609" t="s">
        <v>978</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54" customHeight="1" x14ac:dyDescent="0.25">
      <c r="A12" s="1580" t="s">
        <v>48</v>
      </c>
      <c r="B12" s="1146" t="s">
        <v>87</v>
      </c>
      <c r="C12" s="1583" t="s">
        <v>931</v>
      </c>
      <c r="D12" s="1590"/>
      <c r="E12" s="1160" t="s">
        <v>932</v>
      </c>
      <c r="F12" s="1160"/>
      <c r="G12" s="1160"/>
      <c r="H12" s="1160"/>
      <c r="I12" s="1160"/>
      <c r="J12" s="1160"/>
      <c r="K12" s="1160"/>
      <c r="L12" s="1161"/>
      <c r="M12" s="1162"/>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78.75" x14ac:dyDescent="0.25">
      <c r="A18" s="1581"/>
      <c r="B18" s="1586"/>
      <c r="C18" s="1170" t="s">
        <v>99</v>
      </c>
      <c r="D18" s="1173" t="s">
        <v>933</v>
      </c>
      <c r="E18" s="1595" t="s">
        <v>101</v>
      </c>
      <c r="F18" s="1596"/>
      <c r="G18" s="1596"/>
      <c r="H18" s="1596"/>
      <c r="I18" s="1596"/>
      <c r="J18" s="1596"/>
      <c r="K18" s="1596"/>
      <c r="L18" s="1236" t="s">
        <v>979</v>
      </c>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74"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147.75" customHeight="1" x14ac:dyDescent="0.25">
      <c r="A44" s="1581"/>
      <c r="B44" s="1146" t="s">
        <v>139</v>
      </c>
      <c r="C44" s="1609" t="s">
        <v>980</v>
      </c>
      <c r="D44" s="1590"/>
      <c r="E44" s="1590"/>
      <c r="F44" s="1590"/>
      <c r="G44" s="1590"/>
      <c r="H44" s="1590"/>
      <c r="I44" s="1590"/>
      <c r="J44" s="1590"/>
      <c r="K44" s="1590"/>
      <c r="L44" s="1590"/>
      <c r="M44" s="1591"/>
      <c r="N44" s="1134"/>
      <c r="O44" s="1134"/>
      <c r="P44" s="1134"/>
      <c r="Q44" s="1134"/>
      <c r="R44" s="1134"/>
      <c r="S44" s="1134"/>
      <c r="T44" s="1134"/>
      <c r="U44" s="1134"/>
      <c r="V44" s="1134"/>
      <c r="W44" s="1134"/>
      <c r="X44" s="1134"/>
      <c r="Y44" s="1134"/>
      <c r="Z44" s="1134"/>
    </row>
    <row r="45" spans="1:26" ht="42" customHeight="1" x14ac:dyDescent="0.25">
      <c r="A45" s="1581"/>
      <c r="B45" s="1146" t="s">
        <v>936</v>
      </c>
      <c r="C45" s="1609" t="s">
        <v>981</v>
      </c>
      <c r="D45" s="1610"/>
      <c r="E45" s="1610"/>
      <c r="F45" s="1610"/>
      <c r="G45" s="1610"/>
      <c r="H45" s="1610"/>
      <c r="I45" s="1610"/>
      <c r="J45" s="1610"/>
      <c r="K45" s="1610"/>
      <c r="L45" s="1610"/>
      <c r="M45" s="161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959</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customHeight="1" x14ac:dyDescent="0.25">
      <c r="A50" s="1581"/>
      <c r="B50" s="1229" t="s">
        <v>147</v>
      </c>
      <c r="C50" s="1589" t="s">
        <v>941</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customHeight="1"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942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customHeight="1"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973</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16.5" customHeight="1" thickBot="1" x14ac:dyDescent="0.3">
      <c r="A58" s="1233" t="s">
        <v>64</v>
      </c>
      <c r="B58" s="1234"/>
      <c r="C58" s="1511" t="s">
        <v>952</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58:M58"/>
    <mergeCell ref="C53:M53"/>
    <mergeCell ref="C54:M54"/>
    <mergeCell ref="E18:K18"/>
    <mergeCell ref="F38:G38"/>
    <mergeCell ref="H39:I39"/>
    <mergeCell ref="F41:F42"/>
    <mergeCell ref="G41:J42"/>
    <mergeCell ref="C45:M45"/>
    <mergeCell ref="L41:M42"/>
    <mergeCell ref="C44:M44"/>
    <mergeCell ref="C46:M46"/>
    <mergeCell ref="C47:M47"/>
    <mergeCell ref="A12:A48"/>
    <mergeCell ref="C12:D12"/>
    <mergeCell ref="B13:B19"/>
    <mergeCell ref="A55:A57"/>
    <mergeCell ref="C55:M55"/>
    <mergeCell ref="C56:M56"/>
    <mergeCell ref="C57:M57"/>
    <mergeCell ref="A49:A54"/>
    <mergeCell ref="C49:M49"/>
    <mergeCell ref="C50:M50"/>
    <mergeCell ref="C51:M51"/>
    <mergeCell ref="C52:M52"/>
    <mergeCell ref="B20:B23"/>
    <mergeCell ref="B27:B29"/>
    <mergeCell ref="B40:B43"/>
    <mergeCell ref="C48:M48"/>
  </mergeCells>
  <dataValidations count="2">
    <dataValidation allowBlank="1" showErrorMessage="1" sqref="I7:M7 C7:D7" xr:uid="{00000000-0002-0000-0900-000000000000}"/>
    <dataValidation type="list" allowBlank="1" showErrorMessage="1" sqref="C4 G41" xr:uid="{00000000-0002-0000-0900-000001000000}">
      <formula1>#REF!</formula1>
    </dataValidation>
  </dataValidations>
  <hyperlinks>
    <hyperlink ref="C53" r:id="rId1" xr:uid="{00000000-0004-0000-0900-000000000000}"/>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5" tint="0.39997558519241921"/>
  </sheetPr>
  <dimension ref="A1:M60"/>
  <sheetViews>
    <sheetView topLeftCell="A9" workbookViewId="0">
      <selection activeCell="I24" sqref="I2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2148</v>
      </c>
      <c r="C1" s="108"/>
      <c r="D1" s="108"/>
      <c r="E1" s="108"/>
      <c r="F1" s="108"/>
      <c r="G1" s="108"/>
      <c r="H1" s="108"/>
      <c r="I1" s="108"/>
      <c r="J1" s="108"/>
      <c r="K1" s="108"/>
      <c r="L1" s="108"/>
      <c r="M1" s="107"/>
    </row>
    <row r="2" spans="1:13" ht="37.5" customHeight="1" thickBot="1" x14ac:dyDescent="0.3">
      <c r="A2" s="1542" t="s">
        <v>67</v>
      </c>
      <c r="B2" s="106" t="s">
        <v>68</v>
      </c>
      <c r="C2" s="1745" t="s">
        <v>2149</v>
      </c>
      <c r="D2" s="1745"/>
      <c r="E2" s="1745"/>
      <c r="F2" s="1745"/>
      <c r="G2" s="1745"/>
      <c r="H2" s="1745"/>
      <c r="I2" s="1745"/>
      <c r="J2" s="1745"/>
      <c r="K2" s="1745"/>
      <c r="L2" s="1745"/>
      <c r="M2" s="1746"/>
    </row>
    <row r="3" spans="1:13" ht="31.5" customHeight="1" x14ac:dyDescent="0.25">
      <c r="A3" s="1543"/>
      <c r="B3" s="13" t="s">
        <v>70</v>
      </c>
      <c r="C3" s="1545" t="s">
        <v>886</v>
      </c>
      <c r="D3" s="1546"/>
      <c r="E3" s="1546"/>
      <c r="F3" s="1546"/>
      <c r="G3" s="1546"/>
      <c r="H3" s="1546"/>
      <c r="I3" s="1546"/>
      <c r="J3" s="1546"/>
      <c r="K3" s="1546"/>
      <c r="L3" s="1546"/>
      <c r="M3" s="1547"/>
    </row>
    <row r="4" spans="1:13" ht="15.75" customHeight="1" x14ac:dyDescent="0.25">
      <c r="A4" s="1543"/>
      <c r="B4" s="561" t="s">
        <v>72</v>
      </c>
      <c r="C4" s="2571" t="s">
        <v>448</v>
      </c>
      <c r="D4" s="1834"/>
      <c r="E4" s="1834"/>
      <c r="F4" s="1553" t="s">
        <v>74</v>
      </c>
      <c r="G4" s="1554"/>
      <c r="H4" s="102">
        <v>364</v>
      </c>
      <c r="I4" s="101"/>
      <c r="J4" s="101"/>
      <c r="K4" s="101"/>
      <c r="L4" s="101"/>
      <c r="M4" s="100"/>
    </row>
    <row r="5" spans="1:13" ht="16.5" customHeight="1" x14ac:dyDescent="0.25">
      <c r="A5" s="1543"/>
      <c r="B5" s="65" t="s">
        <v>75</v>
      </c>
      <c r="C5" s="2572" t="s">
        <v>2133</v>
      </c>
      <c r="D5" s="2572"/>
      <c r="E5" s="2572"/>
      <c r="F5" s="2572"/>
      <c r="G5" s="2572"/>
      <c r="H5" s="2572"/>
      <c r="I5" s="2572"/>
      <c r="J5" s="2572"/>
      <c r="K5" s="2572"/>
      <c r="L5" s="2572"/>
      <c r="M5" s="2573"/>
    </row>
    <row r="6" spans="1:13" x14ac:dyDescent="0.25">
      <c r="A6" s="1543"/>
      <c r="B6" s="561" t="s">
        <v>76</v>
      </c>
      <c r="C6" s="1550" t="s">
        <v>2134</v>
      </c>
      <c r="D6" s="1550"/>
      <c r="E6" s="1550"/>
      <c r="F6" s="1550"/>
      <c r="G6" s="1550"/>
      <c r="H6" s="1550"/>
      <c r="I6" s="1550"/>
      <c r="J6" s="1550"/>
      <c r="K6" s="1550"/>
      <c r="L6" s="1550"/>
      <c r="M6" s="1551"/>
    </row>
    <row r="7" spans="1:13" x14ac:dyDescent="0.25">
      <c r="A7" s="1543"/>
      <c r="B7" s="12" t="s">
        <v>929</v>
      </c>
      <c r="C7" s="1686"/>
      <c r="D7" s="1686"/>
      <c r="E7" s="99" t="s">
        <v>493</v>
      </c>
      <c r="F7" s="99"/>
      <c r="G7" s="98"/>
      <c r="H7" s="97" t="s">
        <v>79</v>
      </c>
      <c r="I7" s="1687" t="s">
        <v>465</v>
      </c>
      <c r="J7" s="1686"/>
      <c r="K7" s="1686"/>
      <c r="L7" s="1686"/>
      <c r="M7" s="1688"/>
    </row>
    <row r="8" spans="1:13" x14ac:dyDescent="0.25">
      <c r="A8" s="1543"/>
      <c r="B8" s="1539" t="s">
        <v>77</v>
      </c>
      <c r="C8" s="95"/>
      <c r="D8" s="95"/>
      <c r="E8" s="95"/>
      <c r="F8" s="95"/>
      <c r="G8" s="95"/>
      <c r="H8" s="95"/>
      <c r="I8" s="95"/>
      <c r="J8" s="95"/>
      <c r="K8" s="95"/>
      <c r="L8" s="61"/>
      <c r="M8" s="60"/>
    </row>
    <row r="9" spans="1:13" ht="25.5" customHeight="1" x14ac:dyDescent="0.25">
      <c r="A9" s="1543"/>
      <c r="B9" s="1528"/>
      <c r="C9" s="2574" t="s">
        <v>465</v>
      </c>
      <c r="D9" s="2574"/>
      <c r="E9" s="76"/>
      <c r="F9" s="1559"/>
      <c r="G9" s="1559"/>
      <c r="H9" s="76"/>
      <c r="I9" s="1559"/>
      <c r="J9" s="1559"/>
      <c r="K9" s="76"/>
      <c r="L9" s="15"/>
      <c r="M9" s="14"/>
    </row>
    <row r="10" spans="1:13" x14ac:dyDescent="0.25">
      <c r="A10" s="1543"/>
      <c r="B10" s="1529"/>
      <c r="C10" s="1559" t="s">
        <v>84</v>
      </c>
      <c r="D10" s="1559"/>
      <c r="E10" s="94"/>
      <c r="F10" s="1559" t="s">
        <v>84</v>
      </c>
      <c r="G10" s="1559"/>
      <c r="H10" s="94"/>
      <c r="I10" s="1559" t="s">
        <v>84</v>
      </c>
      <c r="J10" s="1559"/>
      <c r="K10" s="94"/>
      <c r="L10" s="16"/>
      <c r="M10" s="48"/>
    </row>
    <row r="11" spans="1:13" ht="31.5" customHeight="1" x14ac:dyDescent="0.25">
      <c r="A11" s="1544"/>
      <c r="B11" s="13" t="s">
        <v>85</v>
      </c>
      <c r="C11" s="1724" t="s">
        <v>2150</v>
      </c>
      <c r="D11" s="1725"/>
      <c r="E11" s="1725"/>
      <c r="F11" s="1725"/>
      <c r="G11" s="1725"/>
      <c r="H11" s="1725"/>
      <c r="I11" s="1725"/>
      <c r="J11" s="1725"/>
      <c r="K11" s="1725"/>
      <c r="L11" s="1725"/>
      <c r="M11" s="1726"/>
    </row>
    <row r="12" spans="1:13" ht="31.5" customHeight="1" x14ac:dyDescent="0.25">
      <c r="A12" s="566"/>
      <c r="B12" s="13" t="s">
        <v>1774</v>
      </c>
      <c r="C12" s="1738" t="s">
        <v>2151</v>
      </c>
      <c r="D12" s="1739"/>
      <c r="E12" s="1739"/>
      <c r="F12" s="1739"/>
      <c r="G12" s="1739"/>
      <c r="H12" s="1739"/>
      <c r="I12" s="1739"/>
      <c r="J12" s="1739"/>
      <c r="K12" s="1739"/>
      <c r="L12" s="1739"/>
      <c r="M12" s="1740"/>
    </row>
    <row r="13" spans="1:13" ht="45" customHeight="1" x14ac:dyDescent="0.25">
      <c r="A13" s="566"/>
      <c r="B13" s="13" t="s">
        <v>1025</v>
      </c>
      <c r="C13" s="1724" t="s">
        <v>905</v>
      </c>
      <c r="D13" s="2014"/>
      <c r="E13" s="127" t="s">
        <v>1026</v>
      </c>
      <c r="F13" s="159"/>
      <c r="G13" s="2538" t="s">
        <v>915</v>
      </c>
      <c r="H13" s="2538"/>
      <c r="I13" s="2538"/>
      <c r="J13" s="2538"/>
      <c r="K13" s="2538"/>
      <c r="L13" s="2538"/>
      <c r="M13" s="2539"/>
    </row>
    <row r="14" spans="1:13" ht="15.75" customHeight="1" x14ac:dyDescent="0.25">
      <c r="A14" s="1698" t="s">
        <v>48</v>
      </c>
      <c r="B14" s="12" t="s">
        <v>87</v>
      </c>
      <c r="C14" s="1724" t="s">
        <v>2152</v>
      </c>
      <c r="D14" s="1725"/>
      <c r="E14" s="1725"/>
      <c r="F14" s="1725"/>
      <c r="G14" s="1725"/>
      <c r="H14" s="1725"/>
      <c r="I14" s="1725"/>
      <c r="J14" s="1725"/>
      <c r="K14" s="1725"/>
      <c r="L14" s="1725"/>
      <c r="M14" s="1726"/>
    </row>
    <row r="15" spans="1:13" ht="34.5" customHeight="1" x14ac:dyDescent="0.25">
      <c r="A15" s="1699"/>
      <c r="B15" s="12" t="s">
        <v>1028</v>
      </c>
      <c r="C15" s="1514" t="s">
        <v>914</v>
      </c>
      <c r="D15" s="1515"/>
      <c r="E15" s="1515"/>
      <c r="F15" s="1515"/>
      <c r="G15" s="1515"/>
      <c r="H15" s="1515"/>
      <c r="I15" s="1515"/>
      <c r="J15" s="1515"/>
      <c r="K15" s="1515"/>
      <c r="L15" s="1515"/>
      <c r="M15" s="1516"/>
    </row>
    <row r="16" spans="1:13" ht="8.25" customHeight="1" x14ac:dyDescent="0.25">
      <c r="A16" s="1699"/>
      <c r="B16" s="1539" t="s">
        <v>89</v>
      </c>
      <c r="C16" s="129"/>
      <c r="D16" s="91"/>
      <c r="E16" s="91"/>
      <c r="F16" s="91"/>
      <c r="G16" s="91"/>
      <c r="H16" s="91"/>
      <c r="I16" s="91"/>
      <c r="J16" s="91"/>
      <c r="K16" s="91"/>
      <c r="L16" s="91"/>
      <c r="M16" s="90"/>
    </row>
    <row r="17" spans="1:13" ht="9" customHeight="1" x14ac:dyDescent="0.25">
      <c r="A17" s="1699"/>
      <c r="B17" s="1528"/>
      <c r="C17" s="130"/>
      <c r="D17" s="88"/>
      <c r="E17" s="87"/>
      <c r="F17" s="88"/>
      <c r="G17" s="87"/>
      <c r="H17" s="88"/>
      <c r="I17" s="87"/>
      <c r="J17" s="88"/>
      <c r="K17" s="87"/>
      <c r="L17" s="87"/>
      <c r="M17" s="42"/>
    </row>
    <row r="18" spans="1:13" x14ac:dyDescent="0.25">
      <c r="A18" s="1699"/>
      <c r="B18" s="1528"/>
      <c r="C18" s="131" t="s">
        <v>90</v>
      </c>
      <c r="D18" s="132"/>
      <c r="E18" s="131" t="s">
        <v>91</v>
      </c>
      <c r="F18" s="132"/>
      <c r="G18" s="131" t="s">
        <v>92</v>
      </c>
      <c r="H18" s="132"/>
      <c r="I18" s="131" t="s">
        <v>93</v>
      </c>
      <c r="J18" s="133"/>
      <c r="K18" s="131"/>
      <c r="L18" s="131"/>
      <c r="M18" s="134"/>
    </row>
    <row r="19" spans="1:13" x14ac:dyDescent="0.25">
      <c r="A19" s="1699"/>
      <c r="B19" s="1528"/>
      <c r="C19" s="131" t="s">
        <v>94</v>
      </c>
      <c r="D19" s="161"/>
      <c r="E19" s="131" t="s">
        <v>95</v>
      </c>
      <c r="F19" s="135"/>
      <c r="G19" s="131" t="s">
        <v>96</v>
      </c>
      <c r="H19" s="135"/>
      <c r="I19" s="131"/>
      <c r="J19" s="136"/>
      <c r="K19" s="131"/>
      <c r="L19" s="131"/>
      <c r="M19" s="134"/>
    </row>
    <row r="20" spans="1:13" x14ac:dyDescent="0.25">
      <c r="A20" s="1699"/>
      <c r="B20" s="1528"/>
      <c r="C20" s="131" t="s">
        <v>97</v>
      </c>
      <c r="D20" s="161"/>
      <c r="E20" s="131" t="s">
        <v>98</v>
      </c>
      <c r="F20" s="161"/>
      <c r="G20" s="131"/>
      <c r="H20" s="136"/>
      <c r="I20" s="131"/>
      <c r="J20" s="136"/>
      <c r="K20" s="131"/>
      <c r="L20" s="131"/>
      <c r="M20" s="134"/>
    </row>
    <row r="21" spans="1:13" x14ac:dyDescent="0.25">
      <c r="A21" s="1699"/>
      <c r="B21" s="1528"/>
      <c r="C21" s="131" t="s">
        <v>99</v>
      </c>
      <c r="D21" s="161" t="s">
        <v>100</v>
      </c>
      <c r="E21" s="131" t="s">
        <v>101</v>
      </c>
      <c r="F21" s="1756" t="s">
        <v>2153</v>
      </c>
      <c r="G21" s="1756"/>
      <c r="H21" s="1756"/>
      <c r="I21" s="1756"/>
      <c r="J21" s="1756"/>
      <c r="K21" s="1756"/>
      <c r="L21" s="1756"/>
      <c r="M21" s="1757"/>
    </row>
    <row r="22" spans="1:13" ht="9.75" customHeight="1" x14ac:dyDescent="0.25">
      <c r="A22" s="1699"/>
      <c r="B22" s="1529"/>
      <c r="C22" s="137"/>
      <c r="D22" s="137"/>
      <c r="E22" s="137"/>
      <c r="F22" s="137"/>
      <c r="G22" s="137"/>
      <c r="H22" s="137"/>
      <c r="I22" s="137"/>
      <c r="J22" s="137"/>
      <c r="K22" s="137"/>
      <c r="L22" s="137"/>
      <c r="M22" s="138"/>
    </row>
    <row r="23" spans="1:13" x14ac:dyDescent="0.25">
      <c r="A23" s="1699"/>
      <c r="B23" s="1539" t="s">
        <v>103</v>
      </c>
      <c r="C23" s="139"/>
      <c r="D23" s="139"/>
      <c r="E23" s="139"/>
      <c r="F23" s="139"/>
      <c r="G23" s="139"/>
      <c r="H23" s="139"/>
      <c r="I23" s="139"/>
      <c r="J23" s="139"/>
      <c r="K23" s="139"/>
      <c r="L23" s="61"/>
      <c r="M23" s="60"/>
    </row>
    <row r="24" spans="1:13" x14ac:dyDescent="0.25">
      <c r="A24" s="1699"/>
      <c r="B24" s="1528"/>
      <c r="C24" s="131" t="s">
        <v>104</v>
      </c>
      <c r="D24" s="135"/>
      <c r="E24" s="146"/>
      <c r="F24" s="131" t="s">
        <v>105</v>
      </c>
      <c r="G24" s="161"/>
      <c r="H24" s="146"/>
      <c r="I24" s="131" t="s">
        <v>106</v>
      </c>
      <c r="J24" s="161" t="s">
        <v>100</v>
      </c>
      <c r="K24" s="146"/>
      <c r="L24" s="15"/>
      <c r="M24" s="14"/>
    </row>
    <row r="25" spans="1:13" x14ac:dyDescent="0.25">
      <c r="A25" s="1699"/>
      <c r="B25" s="1528"/>
      <c r="C25" s="131" t="s">
        <v>107</v>
      </c>
      <c r="D25" s="79"/>
      <c r="E25" s="15"/>
      <c r="F25" s="131" t="s">
        <v>108</v>
      </c>
      <c r="G25" s="135"/>
      <c r="H25" s="15"/>
      <c r="I25" s="77"/>
      <c r="J25" s="15"/>
      <c r="K25" s="76"/>
      <c r="L25" s="15"/>
      <c r="M25" s="14"/>
    </row>
    <row r="26" spans="1:13" x14ac:dyDescent="0.25">
      <c r="A26" s="1699"/>
      <c r="B26" s="1528"/>
      <c r="C26" s="140"/>
      <c r="D26" s="140"/>
      <c r="E26" s="140"/>
      <c r="F26" s="140"/>
      <c r="G26" s="140"/>
      <c r="H26" s="140"/>
      <c r="I26" s="140"/>
      <c r="J26" s="140"/>
      <c r="K26" s="140"/>
      <c r="L26" s="16"/>
      <c r="M26" s="48"/>
    </row>
    <row r="27" spans="1:13" x14ac:dyDescent="0.25">
      <c r="A27" s="1699"/>
      <c r="B27" s="562" t="s">
        <v>109</v>
      </c>
      <c r="C27" s="141"/>
      <c r="D27" s="141"/>
      <c r="E27" s="141"/>
      <c r="F27" s="141"/>
      <c r="G27" s="141"/>
      <c r="H27" s="141"/>
      <c r="I27" s="141"/>
      <c r="J27" s="141"/>
      <c r="K27" s="141"/>
      <c r="L27" s="141"/>
      <c r="M27" s="142"/>
    </row>
    <row r="28" spans="1:13" x14ac:dyDescent="0.25">
      <c r="A28" s="1699"/>
      <c r="B28" s="70"/>
      <c r="C28" s="143" t="s">
        <v>110</v>
      </c>
      <c r="D28" s="144">
        <v>0</v>
      </c>
      <c r="E28" s="146"/>
      <c r="F28" s="145" t="s">
        <v>112</v>
      </c>
      <c r="G28" s="135">
        <v>2020</v>
      </c>
      <c r="H28" s="146"/>
      <c r="I28" s="145" t="s">
        <v>113</v>
      </c>
      <c r="J28" s="1767" t="s">
        <v>2154</v>
      </c>
      <c r="K28" s="1739"/>
      <c r="L28" s="1768"/>
      <c r="M28" s="164"/>
    </row>
    <row r="29" spans="1:13" x14ac:dyDescent="0.25">
      <c r="A29" s="1699"/>
      <c r="B29" s="65"/>
      <c r="C29" s="137"/>
      <c r="D29" s="137"/>
      <c r="E29" s="137"/>
      <c r="F29" s="137"/>
      <c r="G29" s="137"/>
      <c r="H29" s="137"/>
      <c r="I29" s="137"/>
      <c r="J29" s="137"/>
      <c r="K29" s="137"/>
      <c r="L29" s="137"/>
      <c r="M29" s="138"/>
    </row>
    <row r="30" spans="1:13" x14ac:dyDescent="0.25">
      <c r="A30" s="1699"/>
      <c r="B30" s="1528" t="s">
        <v>114</v>
      </c>
      <c r="C30" s="62"/>
      <c r="D30" s="62"/>
      <c r="E30" s="62"/>
      <c r="F30" s="62"/>
      <c r="G30" s="62"/>
      <c r="H30" s="62"/>
      <c r="I30" s="62"/>
      <c r="J30" s="62"/>
      <c r="K30" s="62"/>
      <c r="L30" s="15"/>
      <c r="M30" s="14"/>
    </row>
    <row r="31" spans="1:13" x14ac:dyDescent="0.25">
      <c r="A31" s="1699"/>
      <c r="B31" s="1528"/>
      <c r="C31" s="146" t="s">
        <v>115</v>
      </c>
      <c r="D31" s="564">
        <v>45078</v>
      </c>
      <c r="E31" s="54"/>
      <c r="F31" s="146" t="s">
        <v>116</v>
      </c>
      <c r="G31" s="564">
        <v>45657</v>
      </c>
      <c r="H31" s="54"/>
      <c r="I31" s="145"/>
      <c r="J31" s="54"/>
      <c r="K31" s="54"/>
      <c r="L31" s="15"/>
      <c r="M31" s="14"/>
    </row>
    <row r="32" spans="1:13" x14ac:dyDescent="0.25">
      <c r="A32" s="1699"/>
      <c r="B32" s="1528"/>
      <c r="C32" s="146"/>
      <c r="D32" s="122"/>
      <c r="E32" s="54"/>
      <c r="F32" s="146"/>
      <c r="G32" s="54"/>
      <c r="H32" s="54"/>
      <c r="I32" s="145"/>
      <c r="J32" s="54"/>
      <c r="K32" s="54"/>
      <c r="L32" s="15"/>
      <c r="M32" s="14"/>
    </row>
    <row r="33" spans="1:13" x14ac:dyDescent="0.25">
      <c r="A33" s="1699"/>
      <c r="B33" s="562" t="s">
        <v>117</v>
      </c>
      <c r="C33" s="46"/>
      <c r="D33" s="46"/>
      <c r="E33" s="46"/>
      <c r="F33" s="46"/>
      <c r="G33" s="46"/>
      <c r="H33" s="46"/>
      <c r="I33" s="46"/>
      <c r="J33" s="46"/>
      <c r="K33" s="46"/>
      <c r="L33" s="46"/>
      <c r="M33" s="45"/>
    </row>
    <row r="34" spans="1:13" x14ac:dyDescent="0.25">
      <c r="A34" s="1699"/>
      <c r="B34" s="70"/>
      <c r="C34" s="148"/>
      <c r="D34" s="35" t="s">
        <v>118</v>
      </c>
      <c r="E34" s="35"/>
      <c r="F34" s="35" t="s">
        <v>119</v>
      </c>
      <c r="G34" s="35"/>
      <c r="H34" s="43" t="s">
        <v>120</v>
      </c>
      <c r="I34" s="43"/>
      <c r="J34" s="43" t="s">
        <v>121</v>
      </c>
      <c r="K34" s="35"/>
      <c r="L34" s="35" t="s">
        <v>122</v>
      </c>
      <c r="M34" s="44"/>
    </row>
    <row r="35" spans="1:13" x14ac:dyDescent="0.25">
      <c r="A35" s="1699"/>
      <c r="B35" s="70"/>
      <c r="C35" s="148"/>
      <c r="D35" s="2409"/>
      <c r="E35" s="2410"/>
      <c r="F35" s="2409">
        <v>2</v>
      </c>
      <c r="G35" s="2410"/>
      <c r="H35" s="2409">
        <v>2</v>
      </c>
      <c r="I35" s="2410"/>
      <c r="J35" s="2409" t="s">
        <v>73</v>
      </c>
      <c r="K35" s="2410"/>
      <c r="L35" s="2409" t="s">
        <v>73</v>
      </c>
      <c r="M35" s="2410"/>
    </row>
    <row r="36" spans="1:13" x14ac:dyDescent="0.25">
      <c r="A36" s="1699"/>
      <c r="B36" s="70"/>
      <c r="C36" s="148"/>
      <c r="D36" s="35" t="s">
        <v>123</v>
      </c>
      <c r="E36" s="35"/>
      <c r="F36" s="35" t="s">
        <v>124</v>
      </c>
      <c r="G36" s="35"/>
      <c r="H36" s="43" t="s">
        <v>125</v>
      </c>
      <c r="I36" s="43"/>
      <c r="J36" s="43" t="s">
        <v>126</v>
      </c>
      <c r="K36" s="35"/>
      <c r="L36" s="35" t="s">
        <v>127</v>
      </c>
      <c r="M36" s="42"/>
    </row>
    <row r="37" spans="1:13" x14ac:dyDescent="0.25">
      <c r="A37" s="1699"/>
      <c r="B37" s="70"/>
      <c r="C37" s="148"/>
      <c r="D37" s="2409" t="s">
        <v>73</v>
      </c>
      <c r="E37" s="2410"/>
      <c r="F37" s="2409" t="s">
        <v>73</v>
      </c>
      <c r="G37" s="2410"/>
      <c r="H37" s="2409" t="s">
        <v>73</v>
      </c>
      <c r="I37" s="2410"/>
      <c r="J37" s="2409" t="s">
        <v>73</v>
      </c>
      <c r="K37" s="2410"/>
      <c r="L37" s="2409" t="s">
        <v>73</v>
      </c>
      <c r="M37" s="2410"/>
    </row>
    <row r="38" spans="1:13" x14ac:dyDescent="0.25">
      <c r="A38" s="1699"/>
      <c r="B38" s="70"/>
      <c r="C38" s="148"/>
      <c r="D38" s="35" t="s">
        <v>128</v>
      </c>
      <c r="E38" s="35"/>
      <c r="F38" s="35" t="s">
        <v>129</v>
      </c>
      <c r="G38" s="35"/>
      <c r="H38" s="43" t="s">
        <v>130</v>
      </c>
      <c r="I38" s="43"/>
      <c r="J38" s="43" t="s">
        <v>131</v>
      </c>
      <c r="K38" s="35"/>
      <c r="L38" s="35" t="s">
        <v>132</v>
      </c>
      <c r="M38" s="42"/>
    </row>
    <row r="39" spans="1:13" x14ac:dyDescent="0.25">
      <c r="A39" s="1699"/>
      <c r="B39" s="70"/>
      <c r="C39" s="148"/>
      <c r="D39" s="2409" t="s">
        <v>73</v>
      </c>
      <c r="E39" s="2410"/>
      <c r="F39" s="2409" t="s">
        <v>73</v>
      </c>
      <c r="G39" s="2410"/>
      <c r="H39" s="2409" t="s">
        <v>73</v>
      </c>
      <c r="I39" s="2410"/>
      <c r="J39" s="29"/>
      <c r="K39" s="36"/>
      <c r="L39" s="29"/>
      <c r="M39" s="41"/>
    </row>
    <row r="40" spans="1:13" x14ac:dyDescent="0.25">
      <c r="A40" s="1699"/>
      <c r="B40" s="70"/>
      <c r="C40" s="148"/>
      <c r="D40" s="31" t="s">
        <v>132</v>
      </c>
      <c r="E40" s="30"/>
      <c r="F40" s="31" t="s">
        <v>133</v>
      </c>
      <c r="G40" s="30"/>
      <c r="H40" s="39"/>
      <c r="I40" s="40"/>
      <c r="J40" s="39"/>
      <c r="K40" s="40"/>
      <c r="L40" s="39"/>
      <c r="M40" s="38"/>
    </row>
    <row r="41" spans="1:13" x14ac:dyDescent="0.25">
      <c r="A41" s="1699"/>
      <c r="B41" s="70"/>
      <c r="C41" s="148"/>
      <c r="D41" s="29"/>
      <c r="E41" s="36"/>
      <c r="F41" s="2409">
        <v>4</v>
      </c>
      <c r="G41" s="2410"/>
      <c r="H41" s="34"/>
      <c r="I41" s="35"/>
      <c r="J41" s="34"/>
      <c r="K41" s="35"/>
      <c r="L41" s="34"/>
      <c r="M41" s="33"/>
    </row>
    <row r="42" spans="1:13" x14ac:dyDescent="0.25">
      <c r="A42" s="1699"/>
      <c r="B42" s="65"/>
      <c r="C42" s="565"/>
      <c r="D42" s="16"/>
      <c r="E42" s="16"/>
      <c r="F42" s="16"/>
      <c r="G42" s="16"/>
      <c r="H42" s="1527"/>
      <c r="I42" s="1527"/>
      <c r="J42" s="27"/>
      <c r="K42" s="28"/>
      <c r="L42" s="27"/>
      <c r="M42" s="26"/>
    </row>
    <row r="43" spans="1:13" ht="18" customHeight="1" x14ac:dyDescent="0.25">
      <c r="A43" s="1699"/>
      <c r="B43" s="1528" t="s">
        <v>134</v>
      </c>
      <c r="C43" s="136"/>
      <c r="D43" s="136"/>
      <c r="E43" s="136"/>
      <c r="F43" s="136"/>
      <c r="G43" s="136"/>
      <c r="H43" s="136"/>
      <c r="I43" s="136"/>
      <c r="J43" s="136"/>
      <c r="K43" s="136"/>
      <c r="L43" s="15"/>
      <c r="M43" s="14"/>
    </row>
    <row r="44" spans="1:13" x14ac:dyDescent="0.25">
      <c r="A44" s="1699"/>
      <c r="B44" s="1528"/>
      <c r="C44" s="15"/>
      <c r="D44" s="23" t="s">
        <v>135</v>
      </c>
      <c r="E44" s="22" t="s">
        <v>136</v>
      </c>
      <c r="F44" s="1730" t="s">
        <v>137</v>
      </c>
      <c r="G44" s="1531"/>
      <c r="H44" s="1531"/>
      <c r="I44" s="1531"/>
      <c r="J44" s="1531"/>
      <c r="K44" s="156" t="s">
        <v>101</v>
      </c>
      <c r="L44" s="1532"/>
      <c r="M44" s="1533"/>
    </row>
    <row r="45" spans="1:13" x14ac:dyDescent="0.25">
      <c r="A45" s="1699"/>
      <c r="B45" s="1528"/>
      <c r="C45" s="15"/>
      <c r="D45" s="19"/>
      <c r="E45" s="161" t="s">
        <v>100</v>
      </c>
      <c r="F45" s="1730"/>
      <c r="G45" s="1531"/>
      <c r="H45" s="1531"/>
      <c r="I45" s="1531"/>
      <c r="J45" s="1531"/>
      <c r="K45" s="15"/>
      <c r="L45" s="1534"/>
      <c r="M45" s="1535"/>
    </row>
    <row r="46" spans="1:13" x14ac:dyDescent="0.25">
      <c r="A46" s="1699"/>
      <c r="B46" s="1529"/>
      <c r="C46" s="16"/>
      <c r="D46" s="16"/>
      <c r="E46" s="16"/>
      <c r="F46" s="16"/>
      <c r="G46" s="16"/>
      <c r="H46" s="16"/>
      <c r="I46" s="16"/>
      <c r="J46" s="16"/>
      <c r="K46" s="16"/>
      <c r="L46" s="15"/>
      <c r="M46" s="14"/>
    </row>
    <row r="47" spans="1:13" ht="35.25" customHeight="1" x14ac:dyDescent="0.25">
      <c r="A47" s="1699"/>
      <c r="B47" s="12" t="s">
        <v>139</v>
      </c>
      <c r="C47" s="1724" t="s">
        <v>2155</v>
      </c>
      <c r="D47" s="1725"/>
      <c r="E47" s="1725"/>
      <c r="F47" s="1725"/>
      <c r="G47" s="1725"/>
      <c r="H47" s="1725"/>
      <c r="I47" s="1725"/>
      <c r="J47" s="1725"/>
      <c r="K47" s="1725"/>
      <c r="L47" s="1725"/>
      <c r="M47" s="1726"/>
    </row>
    <row r="48" spans="1:13" x14ac:dyDescent="0.25">
      <c r="A48" s="1699"/>
      <c r="B48" s="12" t="s">
        <v>141</v>
      </c>
      <c r="C48" s="1724" t="s">
        <v>2156</v>
      </c>
      <c r="D48" s="1725"/>
      <c r="E48" s="1725"/>
      <c r="F48" s="1725"/>
      <c r="G48" s="1725"/>
      <c r="H48" s="1725"/>
      <c r="I48" s="1725"/>
      <c r="J48" s="1725"/>
      <c r="K48" s="1725"/>
      <c r="L48" s="1725"/>
      <c r="M48" s="1726"/>
    </row>
    <row r="49" spans="1:13" x14ac:dyDescent="0.25">
      <c r="A49" s="1699"/>
      <c r="B49" s="12" t="s">
        <v>143</v>
      </c>
      <c r="C49" s="1724" t="s">
        <v>2157</v>
      </c>
      <c r="D49" s="1725"/>
      <c r="E49" s="1725"/>
      <c r="F49" s="1725"/>
      <c r="G49" s="1725"/>
      <c r="H49" s="1725"/>
      <c r="I49" s="1725"/>
      <c r="J49" s="1725"/>
      <c r="K49" s="1725"/>
      <c r="L49" s="1725"/>
      <c r="M49" s="1726"/>
    </row>
    <row r="50" spans="1:13" x14ac:dyDescent="0.25">
      <c r="A50" s="2243"/>
      <c r="B50" s="12" t="s">
        <v>144</v>
      </c>
      <c r="C50" s="1724" t="s">
        <v>73</v>
      </c>
      <c r="D50" s="1725"/>
      <c r="E50" s="1725"/>
      <c r="F50" s="1725"/>
      <c r="G50" s="1725"/>
      <c r="H50" s="1725"/>
      <c r="I50" s="1725"/>
      <c r="J50" s="1725"/>
      <c r="K50" s="1725"/>
      <c r="L50" s="1725"/>
      <c r="M50" s="1726"/>
    </row>
    <row r="51" spans="1:13" ht="15.75" customHeight="1" x14ac:dyDescent="0.25">
      <c r="A51" s="1506" t="s">
        <v>60</v>
      </c>
      <c r="B51" s="7" t="s">
        <v>145</v>
      </c>
      <c r="C51" s="1521" t="s">
        <v>910</v>
      </c>
      <c r="D51" s="1521"/>
      <c r="E51" s="1521"/>
      <c r="F51" s="1521"/>
      <c r="G51" s="1521"/>
      <c r="H51" s="1521"/>
      <c r="I51" s="1521"/>
      <c r="J51" s="1521"/>
      <c r="K51" s="1521"/>
      <c r="L51" s="1521"/>
      <c r="M51" s="1522"/>
    </row>
    <row r="52" spans="1:13" x14ac:dyDescent="0.25">
      <c r="A52" s="1507"/>
      <c r="B52" s="7" t="s">
        <v>147</v>
      </c>
      <c r="C52" s="1521" t="s">
        <v>2145</v>
      </c>
      <c r="D52" s="1521"/>
      <c r="E52" s="1521"/>
      <c r="F52" s="1521"/>
      <c r="G52" s="1521"/>
      <c r="H52" s="1521"/>
      <c r="I52" s="1521"/>
      <c r="J52" s="1521"/>
      <c r="K52" s="1521"/>
      <c r="L52" s="1521"/>
      <c r="M52" s="1522"/>
    </row>
    <row r="53" spans="1:13" x14ac:dyDescent="0.25">
      <c r="A53" s="1507"/>
      <c r="B53" s="7" t="s">
        <v>149</v>
      </c>
      <c r="C53" s="1521" t="s">
        <v>465</v>
      </c>
      <c r="D53" s="1521"/>
      <c r="E53" s="1521"/>
      <c r="F53" s="1521"/>
      <c r="G53" s="1521"/>
      <c r="H53" s="1521"/>
      <c r="I53" s="1521"/>
      <c r="J53" s="1521"/>
      <c r="K53" s="1521"/>
      <c r="L53" s="1521"/>
      <c r="M53" s="1522"/>
    </row>
    <row r="54" spans="1:13" ht="15.75" customHeight="1" x14ac:dyDescent="0.25">
      <c r="A54" s="1507"/>
      <c r="B54" s="8" t="s">
        <v>151</v>
      </c>
      <c r="C54" s="1521" t="s">
        <v>909</v>
      </c>
      <c r="D54" s="1521"/>
      <c r="E54" s="1521"/>
      <c r="F54" s="1521"/>
      <c r="G54" s="1521"/>
      <c r="H54" s="1521"/>
      <c r="I54" s="1521"/>
      <c r="J54" s="1521"/>
      <c r="K54" s="1521"/>
      <c r="L54" s="1521"/>
      <c r="M54" s="1522"/>
    </row>
    <row r="55" spans="1:13" ht="15.75" customHeight="1" x14ac:dyDescent="0.25">
      <c r="A55" s="1507"/>
      <c r="B55" s="7" t="s">
        <v>153</v>
      </c>
      <c r="C55" s="2575" t="s">
        <v>911</v>
      </c>
      <c r="D55" s="1521"/>
      <c r="E55" s="1521"/>
      <c r="F55" s="1521"/>
      <c r="G55" s="1521"/>
      <c r="H55" s="1521"/>
      <c r="I55" s="1521"/>
      <c r="J55" s="1521"/>
      <c r="K55" s="1521"/>
      <c r="L55" s="1521"/>
      <c r="M55" s="1522"/>
    </row>
    <row r="56" spans="1:13" ht="16.5" thickBot="1" x14ac:dyDescent="0.3">
      <c r="A56" s="1510"/>
      <c r="B56" s="7" t="s">
        <v>155</v>
      </c>
      <c r="C56" s="1521">
        <v>3134881467</v>
      </c>
      <c r="D56" s="1521"/>
      <c r="E56" s="1521"/>
      <c r="F56" s="1521"/>
      <c r="G56" s="1521"/>
      <c r="H56" s="1521"/>
      <c r="I56" s="1521"/>
      <c r="J56" s="1521"/>
      <c r="K56" s="1521"/>
      <c r="L56" s="1521"/>
      <c r="M56" s="1522"/>
    </row>
    <row r="57" spans="1:13" ht="15.75" customHeight="1" x14ac:dyDescent="0.25">
      <c r="A57" s="1506" t="s">
        <v>156</v>
      </c>
      <c r="B57" s="6" t="s">
        <v>157</v>
      </c>
      <c r="C57" s="1521" t="s">
        <v>2146</v>
      </c>
      <c r="D57" s="1521"/>
      <c r="E57" s="1521"/>
      <c r="F57" s="1521"/>
      <c r="G57" s="1521"/>
      <c r="H57" s="1521"/>
      <c r="I57" s="1521"/>
      <c r="J57" s="1521"/>
      <c r="K57" s="1521"/>
      <c r="L57" s="1521"/>
      <c r="M57" s="1522"/>
    </row>
    <row r="58" spans="1:13" ht="30" customHeight="1" x14ac:dyDescent="0.25">
      <c r="A58" s="1507"/>
      <c r="B58" s="6" t="s">
        <v>158</v>
      </c>
      <c r="C58" s="1521" t="s">
        <v>2147</v>
      </c>
      <c r="D58" s="1521"/>
      <c r="E58" s="1521"/>
      <c r="F58" s="1521"/>
      <c r="G58" s="1521"/>
      <c r="H58" s="1521"/>
      <c r="I58" s="1521"/>
      <c r="J58" s="1521"/>
      <c r="K58" s="1521"/>
      <c r="L58" s="1521"/>
      <c r="M58" s="1522"/>
    </row>
    <row r="59" spans="1:13" ht="30" customHeight="1" thickBot="1" x14ac:dyDescent="0.3">
      <c r="A59" s="1507"/>
      <c r="B59" s="5" t="s">
        <v>79</v>
      </c>
      <c r="C59" s="1521" t="s">
        <v>465</v>
      </c>
      <c r="D59" s="1521"/>
      <c r="E59" s="1521"/>
      <c r="F59" s="1521"/>
      <c r="G59" s="1521"/>
      <c r="H59" s="1521"/>
      <c r="I59" s="1521"/>
      <c r="J59" s="1521"/>
      <c r="K59" s="1521"/>
      <c r="L59" s="1521"/>
      <c r="M59" s="1522"/>
    </row>
    <row r="60" spans="1:13" ht="16.5" thickBot="1" x14ac:dyDescent="0.3">
      <c r="A60" s="4" t="s">
        <v>64</v>
      </c>
      <c r="B60" s="3"/>
      <c r="C60" s="2165"/>
      <c r="D60" s="1708"/>
      <c r="E60" s="1708"/>
      <c r="F60" s="1708"/>
      <c r="G60" s="1708"/>
      <c r="H60" s="1708"/>
      <c r="I60" s="1708"/>
      <c r="J60" s="1708"/>
      <c r="K60" s="1708"/>
      <c r="L60" s="1708"/>
      <c r="M60" s="1709"/>
    </row>
  </sheetData>
  <mergeCells count="63">
    <mergeCell ref="C12:M12"/>
    <mergeCell ref="I9:J9"/>
    <mergeCell ref="C10:D10"/>
    <mergeCell ref="F10:G10"/>
    <mergeCell ref="I10:J10"/>
    <mergeCell ref="C15:M15"/>
    <mergeCell ref="C13:D13"/>
    <mergeCell ref="G13:M13"/>
    <mergeCell ref="B43:B46"/>
    <mergeCell ref="F44:F45"/>
    <mergeCell ref="F41:G41"/>
    <mergeCell ref="H42:I42"/>
    <mergeCell ref="L35:M35"/>
    <mergeCell ref="D37:E37"/>
    <mergeCell ref="F37:G37"/>
    <mergeCell ref="H37:I37"/>
    <mergeCell ref="J37:K37"/>
    <mergeCell ref="L37:M37"/>
    <mergeCell ref="A2:A11"/>
    <mergeCell ref="C2:M2"/>
    <mergeCell ref="C3:M3"/>
    <mergeCell ref="C4:E4"/>
    <mergeCell ref="F4:G4"/>
    <mergeCell ref="C5:M5"/>
    <mergeCell ref="B8:B10"/>
    <mergeCell ref="C9:D9"/>
    <mergeCell ref="F9:G9"/>
    <mergeCell ref="C6:M6"/>
    <mergeCell ref="C7:D7"/>
    <mergeCell ref="I7:M7"/>
    <mergeCell ref="C11:M11"/>
    <mergeCell ref="A14:A50"/>
    <mergeCell ref="C14:M14"/>
    <mergeCell ref="B16:B22"/>
    <mergeCell ref="F21:M21"/>
    <mergeCell ref="B23:B26"/>
    <mergeCell ref="J28:L28"/>
    <mergeCell ref="B30:B32"/>
    <mergeCell ref="D35:E35"/>
    <mergeCell ref="F35:G35"/>
    <mergeCell ref="H35:I35"/>
    <mergeCell ref="J35:K35"/>
    <mergeCell ref="D39:E39"/>
    <mergeCell ref="F39:G39"/>
    <mergeCell ref="H39:I39"/>
    <mergeCell ref="L44:M45"/>
    <mergeCell ref="C47:M47"/>
    <mergeCell ref="C48:M48"/>
    <mergeCell ref="C49:M49"/>
    <mergeCell ref="C50:M50"/>
    <mergeCell ref="G44:J45"/>
    <mergeCell ref="C60:M60"/>
    <mergeCell ref="C55:M55"/>
    <mergeCell ref="C56:M56"/>
    <mergeCell ref="A57:A59"/>
    <mergeCell ref="C57:M57"/>
    <mergeCell ref="C58:M58"/>
    <mergeCell ref="C59:M59"/>
    <mergeCell ref="A51:A56"/>
    <mergeCell ref="C51:M51"/>
    <mergeCell ref="C52:M52"/>
    <mergeCell ref="C53:M53"/>
    <mergeCell ref="C54:M54"/>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300-000000000000}"/>
    <dataValidation type="list" allowBlank="1" showInputMessage="1" showErrorMessage="1" sqref="I7:M7" xr:uid="{00000000-0002-0000-63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4" xr:uid="{00000000-0002-0000-6300-000002000000}"/>
    <dataValidation allowBlank="1" showInputMessage="1" showErrorMessage="1" prompt="Seleccione de la lista desplegable" sqref="B4 B7 H7" xr:uid="{00000000-0002-0000-6300-000003000000}"/>
    <dataValidation allowBlank="1" showInputMessage="1" showErrorMessage="1" prompt="Incluir una ficha por cada indicador, ya sea de producto o de resultado" sqref="B1" xr:uid="{00000000-0002-0000-6300-000004000000}"/>
    <dataValidation allowBlank="1" showDropDown="1" showInputMessage="1" showErrorMessage="1" sqref="C13:D13" xr:uid="{00000000-0002-0000-6300-000005000000}"/>
    <dataValidation allowBlank="1" showInputMessage="1" showErrorMessage="1" prompt="Identifique el ODS a que le apunta el indicador de producto. Seleccione de la lista desplegable._x000a_" sqref="B13" xr:uid="{00000000-0002-0000-6300-000006000000}"/>
    <dataValidation allowBlank="1" showInputMessage="1" showErrorMessage="1" prompt="Identifique la meta ODS a que le apunta el indicador de producto. Seleccione de la lista desplegable." sqref="E13" xr:uid="{00000000-0002-0000-6300-000007000000}"/>
  </dataValidations>
  <hyperlinks>
    <hyperlink ref="C55" r:id="rId1"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tint="0.39997558519241921"/>
  </sheetPr>
  <dimension ref="A1:M62"/>
  <sheetViews>
    <sheetView topLeftCell="A12" workbookViewId="0">
      <selection activeCell="I22" sqref="I22"/>
    </sheetView>
  </sheetViews>
  <sheetFormatPr baseColWidth="10" defaultColWidth="11.42578125" defaultRowHeight="15.75" x14ac:dyDescent="0.25"/>
  <cols>
    <col min="1" max="1" width="25.140625" style="1" customWidth="1"/>
    <col min="2" max="2" width="33.140625" style="2" customWidth="1"/>
    <col min="3" max="16384" width="11.42578125" style="1"/>
  </cols>
  <sheetData>
    <row r="1" spans="1:13" ht="16.5" thickBot="1" x14ac:dyDescent="0.3">
      <c r="A1" s="110"/>
      <c r="B1" s="109" t="s">
        <v>2158</v>
      </c>
      <c r="C1" s="108"/>
      <c r="D1" s="108"/>
      <c r="E1" s="108"/>
      <c r="F1" s="108"/>
      <c r="G1" s="108"/>
      <c r="H1" s="108"/>
      <c r="I1" s="108"/>
      <c r="J1" s="108"/>
      <c r="K1" s="108"/>
      <c r="L1" s="108"/>
      <c r="M1" s="107"/>
    </row>
    <row r="2" spans="1:13" ht="57" customHeight="1" x14ac:dyDescent="0.25">
      <c r="A2" s="1542" t="s">
        <v>67</v>
      </c>
      <c r="B2" s="106" t="s">
        <v>68</v>
      </c>
      <c r="C2" s="1545" t="s">
        <v>2159</v>
      </c>
      <c r="D2" s="1546"/>
      <c r="E2" s="1546"/>
      <c r="F2" s="1546"/>
      <c r="G2" s="1546"/>
      <c r="H2" s="1546"/>
      <c r="I2" s="1546"/>
      <c r="J2" s="1546"/>
      <c r="K2" s="1546"/>
      <c r="L2" s="1546"/>
      <c r="M2" s="1547"/>
    </row>
    <row r="3" spans="1:13" ht="31.5" x14ac:dyDescent="0.25">
      <c r="A3" s="1543"/>
      <c r="B3" s="13" t="s">
        <v>1016</v>
      </c>
      <c r="C3" s="1520" t="s">
        <v>886</v>
      </c>
      <c r="D3" s="1521"/>
      <c r="E3" s="1521"/>
      <c r="F3" s="1521"/>
      <c r="G3" s="1521"/>
      <c r="H3" s="1521"/>
      <c r="I3" s="1521"/>
      <c r="J3" s="1521"/>
      <c r="K3" s="1521"/>
      <c r="L3" s="1521"/>
      <c r="M3" s="1522"/>
    </row>
    <row r="4" spans="1:13" x14ac:dyDescent="0.25">
      <c r="A4" s="1543"/>
      <c r="B4" s="65" t="s">
        <v>72</v>
      </c>
      <c r="C4" s="105" t="s">
        <v>135</v>
      </c>
      <c r="D4" s="104"/>
      <c r="E4" s="103"/>
      <c r="F4" s="1553" t="s">
        <v>74</v>
      </c>
      <c r="G4" s="1554"/>
      <c r="H4" s="102">
        <v>40</v>
      </c>
      <c r="I4" s="101"/>
      <c r="J4" s="101"/>
      <c r="K4" s="101"/>
      <c r="L4" s="101"/>
      <c r="M4" s="100"/>
    </row>
    <row r="5" spans="1:13" x14ac:dyDescent="0.25">
      <c r="A5" s="1543"/>
      <c r="B5" s="65" t="s">
        <v>75</v>
      </c>
      <c r="C5" s="1548" t="s">
        <v>1018</v>
      </c>
      <c r="D5" s="1550"/>
      <c r="E5" s="1550"/>
      <c r="F5" s="1550"/>
      <c r="G5" s="1550"/>
      <c r="H5" s="1550"/>
      <c r="I5" s="1550"/>
      <c r="J5" s="1550"/>
      <c r="K5" s="1550"/>
      <c r="L5" s="1550"/>
      <c r="M5" s="1551"/>
    </row>
    <row r="6" spans="1:13" x14ac:dyDescent="0.25">
      <c r="A6" s="1543"/>
      <c r="B6" s="65" t="s">
        <v>76</v>
      </c>
      <c r="C6" s="1548" t="s">
        <v>1019</v>
      </c>
      <c r="D6" s="1550"/>
      <c r="E6" s="1550"/>
      <c r="F6" s="1550"/>
      <c r="G6" s="1550"/>
      <c r="H6" s="1550"/>
      <c r="I6" s="1550"/>
      <c r="J6" s="1550"/>
      <c r="K6" s="1550"/>
      <c r="L6" s="1550"/>
      <c r="M6" s="1551"/>
    </row>
    <row r="7" spans="1:13" x14ac:dyDescent="0.25">
      <c r="A7" s="1543"/>
      <c r="B7" s="13" t="s">
        <v>929</v>
      </c>
      <c r="C7" s="1685" t="s">
        <v>243</v>
      </c>
      <c r="D7" s="1686"/>
      <c r="E7" s="99"/>
      <c r="F7" s="99"/>
      <c r="G7" s="98"/>
      <c r="H7" s="97" t="s">
        <v>79</v>
      </c>
      <c r="I7" s="1687" t="s">
        <v>244</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50.25" customHeight="1" x14ac:dyDescent="0.25">
      <c r="A11" s="1543"/>
      <c r="B11" s="13" t="s">
        <v>85</v>
      </c>
      <c r="C11" s="1682" t="s">
        <v>2160</v>
      </c>
      <c r="D11" s="1683"/>
      <c r="E11" s="1683"/>
      <c r="F11" s="1683"/>
      <c r="G11" s="1683"/>
      <c r="H11" s="1683"/>
      <c r="I11" s="1683"/>
      <c r="J11" s="1683"/>
      <c r="K11" s="1683"/>
      <c r="L11" s="1683"/>
      <c r="M11" s="1684"/>
    </row>
    <row r="12" spans="1:13" ht="355.5" customHeight="1" x14ac:dyDescent="0.25">
      <c r="A12" s="1543"/>
      <c r="B12" s="13" t="s">
        <v>1021</v>
      </c>
      <c r="C12" s="1692" t="s">
        <v>2161</v>
      </c>
      <c r="D12" s="1693"/>
      <c r="E12" s="1693"/>
      <c r="F12" s="1693"/>
      <c r="G12" s="1693"/>
      <c r="H12" s="1693"/>
      <c r="I12" s="1693"/>
      <c r="J12" s="1693"/>
      <c r="K12" s="1693"/>
      <c r="L12" s="1693"/>
      <c r="M12" s="1694"/>
    </row>
    <row r="13" spans="1:13" ht="47.25" x14ac:dyDescent="0.25">
      <c r="A13" s="1543"/>
      <c r="B13" s="13" t="s">
        <v>1023</v>
      </c>
      <c r="C13" s="1517" t="s">
        <v>2105</v>
      </c>
      <c r="D13" s="1518"/>
      <c r="E13" s="1518"/>
      <c r="F13" s="1518"/>
      <c r="G13" s="1518"/>
      <c r="H13" s="1518"/>
      <c r="I13" s="1518"/>
      <c r="J13" s="1518"/>
      <c r="K13" s="1518"/>
      <c r="L13" s="1518"/>
      <c r="M13" s="1519"/>
    </row>
    <row r="14" spans="1:13" ht="51" customHeight="1" x14ac:dyDescent="0.25">
      <c r="A14" s="1543"/>
      <c r="B14" s="1689" t="s">
        <v>1025</v>
      </c>
      <c r="C14" s="1517" t="s">
        <v>294</v>
      </c>
      <c r="D14" s="1518"/>
      <c r="E14" s="93" t="s">
        <v>1026</v>
      </c>
      <c r="F14" s="1540" t="s">
        <v>1027</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2162</v>
      </c>
      <c r="D16" s="1515"/>
      <c r="E16" s="1515"/>
      <c r="F16" s="1515"/>
      <c r="G16" s="1515"/>
      <c r="H16" s="1515"/>
      <c r="I16" s="1515"/>
      <c r="J16" s="1515"/>
      <c r="K16" s="1515"/>
      <c r="L16" s="1515"/>
      <c r="M16" s="1516"/>
    </row>
    <row r="17" spans="1:13" ht="34.5" customHeight="1" x14ac:dyDescent="0.25">
      <c r="A17" s="1699"/>
      <c r="B17" s="12" t="s">
        <v>1028</v>
      </c>
      <c r="C17" s="1514" t="s">
        <v>2163</v>
      </c>
      <c r="D17" s="1515"/>
      <c r="E17" s="1515"/>
      <c r="F17" s="1515"/>
      <c r="G17" s="1515"/>
      <c r="H17" s="1515"/>
      <c r="I17" s="1515"/>
      <c r="J17" s="1515"/>
      <c r="K17" s="1515"/>
      <c r="L17" s="1515"/>
      <c r="M17" s="151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t="s">
        <v>933</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933</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68">
        <v>11629</v>
      </c>
      <c r="E30" s="57"/>
      <c r="F30" s="55" t="s">
        <v>112</v>
      </c>
      <c r="G30" s="67">
        <v>2021</v>
      </c>
      <c r="H30" s="57"/>
      <c r="I30" s="55" t="s">
        <v>113</v>
      </c>
      <c r="J30" s="1540" t="s">
        <v>1030</v>
      </c>
      <c r="K30" s="1518"/>
      <c r="L30" s="1541"/>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1031</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346">
        <v>13094</v>
      </c>
      <c r="E37" s="36"/>
      <c r="F37" s="346">
        <v>12125</v>
      </c>
      <c r="G37" s="36"/>
      <c r="H37" s="346">
        <v>6000</v>
      </c>
      <c r="I37" s="36"/>
      <c r="J37" s="346">
        <v>8000</v>
      </c>
      <c r="K37" s="36"/>
      <c r="L37" s="346">
        <v>8000</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346">
        <v>8000</v>
      </c>
      <c r="E39" s="36"/>
      <c r="F39" s="346">
        <v>8000</v>
      </c>
      <c r="G39" s="36"/>
      <c r="H39" s="346">
        <v>8000</v>
      </c>
      <c r="I39" s="36"/>
      <c r="J39" s="346">
        <v>8000</v>
      </c>
      <c r="K39" s="36"/>
      <c r="L39" s="346">
        <v>8000</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346"/>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700">
        <v>95219</v>
      </c>
      <c r="G43" s="1701"/>
      <c r="H43" s="1702"/>
      <c r="I43" s="1702"/>
      <c r="J43" s="34"/>
      <c r="K43" s="35"/>
      <c r="L43" s="34"/>
      <c r="M43" s="33"/>
    </row>
    <row r="44" spans="1:13" x14ac:dyDescent="0.25">
      <c r="A44" s="1699"/>
      <c r="B44" s="1528"/>
      <c r="C44" s="32"/>
      <c r="D44" s="31"/>
      <c r="E44" s="30"/>
      <c r="F44" s="31"/>
      <c r="G44" s="30"/>
      <c r="H44" s="29"/>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933</v>
      </c>
      <c r="F47" s="15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1.75" customHeight="1" x14ac:dyDescent="0.25">
      <c r="A49" s="1699"/>
      <c r="B49" s="13" t="s">
        <v>139</v>
      </c>
      <c r="C49" s="1514" t="s">
        <v>2164</v>
      </c>
      <c r="D49" s="1515"/>
      <c r="E49" s="1515"/>
      <c r="F49" s="1515"/>
      <c r="G49" s="1515"/>
      <c r="H49" s="1515"/>
      <c r="I49" s="1515"/>
      <c r="J49" s="1515"/>
      <c r="K49" s="1515"/>
      <c r="L49" s="1515"/>
      <c r="M49" s="1516"/>
    </row>
    <row r="50" spans="1:13" ht="46.5" customHeight="1" x14ac:dyDescent="0.25">
      <c r="A50" s="1699"/>
      <c r="B50" s="12" t="s">
        <v>141</v>
      </c>
      <c r="C50" s="1695" t="s">
        <v>1034</v>
      </c>
      <c r="D50" s="1696"/>
      <c r="E50" s="1696"/>
      <c r="F50" s="1696"/>
      <c r="G50" s="1696"/>
      <c r="H50" s="1696"/>
      <c r="I50" s="1696"/>
      <c r="J50" s="1696"/>
      <c r="K50" s="1696"/>
      <c r="L50" s="1696"/>
      <c r="M50" s="1697"/>
    </row>
    <row r="51" spans="1:13" x14ac:dyDescent="0.25">
      <c r="A51" s="1699"/>
      <c r="B51" s="12" t="s">
        <v>143</v>
      </c>
      <c r="C51" s="11">
        <v>90</v>
      </c>
      <c r="D51" s="10"/>
      <c r="E51" s="10"/>
      <c r="F51" s="10"/>
      <c r="G51" s="10"/>
      <c r="H51" s="10"/>
      <c r="I51" s="10"/>
      <c r="J51" s="10"/>
      <c r="K51" s="10"/>
      <c r="L51" s="10"/>
      <c r="M51" s="9"/>
    </row>
    <row r="52" spans="1:13" x14ac:dyDescent="0.25">
      <c r="A52" s="1699"/>
      <c r="B52" s="12" t="s">
        <v>144</v>
      </c>
      <c r="C52" s="11">
        <v>2021</v>
      </c>
      <c r="D52" s="10"/>
      <c r="E52" s="10"/>
      <c r="F52" s="10"/>
      <c r="G52" s="10"/>
      <c r="H52" s="10"/>
      <c r="I52" s="10"/>
      <c r="J52" s="10"/>
      <c r="K52" s="10"/>
      <c r="L52" s="10"/>
      <c r="M52" s="9"/>
    </row>
    <row r="53" spans="1:13" ht="15.75" customHeight="1" x14ac:dyDescent="0.25">
      <c r="A53" s="1506" t="s">
        <v>60</v>
      </c>
      <c r="B53" s="7" t="s">
        <v>145</v>
      </c>
      <c r="C53" s="1703" t="s">
        <v>1035</v>
      </c>
      <c r="D53" s="1704"/>
      <c r="E53" s="1704"/>
      <c r="F53" s="1704"/>
      <c r="G53" s="1704"/>
      <c r="H53" s="1704"/>
      <c r="I53" s="1704"/>
      <c r="J53" s="1704"/>
      <c r="K53" s="1704"/>
      <c r="L53" s="1704"/>
      <c r="M53" s="1705"/>
    </row>
    <row r="54" spans="1:13" x14ac:dyDescent="0.25">
      <c r="A54" s="1507"/>
      <c r="B54" s="7" t="s">
        <v>147</v>
      </c>
      <c r="C54" s="1703" t="s">
        <v>1036</v>
      </c>
      <c r="D54" s="1704"/>
      <c r="E54" s="1704"/>
      <c r="F54" s="1704"/>
      <c r="G54" s="1704"/>
      <c r="H54" s="1704"/>
      <c r="I54" s="1704"/>
      <c r="J54" s="1704"/>
      <c r="K54" s="1704"/>
      <c r="L54" s="1704"/>
      <c r="M54" s="1705"/>
    </row>
    <row r="55" spans="1:13" x14ac:dyDescent="0.25">
      <c r="A55" s="1507"/>
      <c r="B55" s="7" t="s">
        <v>149</v>
      </c>
      <c r="C55" s="1703" t="s">
        <v>244</v>
      </c>
      <c r="D55" s="1704"/>
      <c r="E55" s="1704"/>
      <c r="F55" s="1704"/>
      <c r="G55" s="1704"/>
      <c r="H55" s="1704"/>
      <c r="I55" s="1704"/>
      <c r="J55" s="1704"/>
      <c r="K55" s="1704"/>
      <c r="L55" s="1704"/>
      <c r="M55" s="1705"/>
    </row>
    <row r="56" spans="1:13" ht="15.75" customHeight="1" x14ac:dyDescent="0.25">
      <c r="A56" s="1507"/>
      <c r="B56" s="8" t="s">
        <v>151</v>
      </c>
      <c r="C56" s="1703" t="s">
        <v>1037</v>
      </c>
      <c r="D56" s="1704"/>
      <c r="E56" s="1704"/>
      <c r="F56" s="1704"/>
      <c r="G56" s="1704"/>
      <c r="H56" s="1704"/>
      <c r="I56" s="1704"/>
      <c r="J56" s="1704"/>
      <c r="K56" s="1704"/>
      <c r="L56" s="1704"/>
      <c r="M56" s="1705"/>
    </row>
    <row r="57" spans="1:13" ht="15.75" customHeight="1" x14ac:dyDescent="0.25">
      <c r="A57" s="1507"/>
      <c r="B57" s="7" t="s">
        <v>153</v>
      </c>
      <c r="C57" s="1706" t="s">
        <v>1038</v>
      </c>
      <c r="D57" s="1704"/>
      <c r="E57" s="1704"/>
      <c r="F57" s="1704"/>
      <c r="G57" s="1704"/>
      <c r="H57" s="1704"/>
      <c r="I57" s="1704"/>
      <c r="J57" s="1704"/>
      <c r="K57" s="1704"/>
      <c r="L57" s="1704"/>
      <c r="M57" s="1705"/>
    </row>
    <row r="58" spans="1:13" ht="16.5" thickBot="1" x14ac:dyDescent="0.3">
      <c r="A58" s="1510"/>
      <c r="B58" s="7" t="s">
        <v>155</v>
      </c>
      <c r="C58" s="1703">
        <v>3649090</v>
      </c>
      <c r="D58" s="1704"/>
      <c r="E58" s="1704"/>
      <c r="F58" s="1704"/>
      <c r="G58" s="1704"/>
      <c r="H58" s="1704"/>
      <c r="I58" s="1704"/>
      <c r="J58" s="1704"/>
      <c r="K58" s="1704"/>
      <c r="L58" s="1704"/>
      <c r="M58" s="1705"/>
    </row>
    <row r="59" spans="1:13" ht="15.75" customHeight="1" x14ac:dyDescent="0.25">
      <c r="A59" s="1506" t="s">
        <v>156</v>
      </c>
      <c r="B59" s="6" t="s">
        <v>157</v>
      </c>
      <c r="C59" s="1548" t="s">
        <v>1039</v>
      </c>
      <c r="D59" s="1550"/>
      <c r="E59" s="1550"/>
      <c r="F59" s="1550"/>
      <c r="G59" s="1550"/>
      <c r="H59" s="1550"/>
      <c r="I59" s="1550"/>
      <c r="J59" s="1550"/>
      <c r="K59" s="1550"/>
      <c r="L59" s="1550"/>
      <c r="M59" s="1551"/>
    </row>
    <row r="60" spans="1:13" ht="30" customHeight="1" x14ac:dyDescent="0.25">
      <c r="A60" s="1507"/>
      <c r="B60" s="6" t="s">
        <v>158</v>
      </c>
      <c r="C60" s="1548" t="s">
        <v>1040</v>
      </c>
      <c r="D60" s="1550"/>
      <c r="E60" s="1550"/>
      <c r="F60" s="1550"/>
      <c r="G60" s="1550"/>
      <c r="H60" s="1550"/>
      <c r="I60" s="1550"/>
      <c r="J60" s="1550"/>
      <c r="K60" s="1550"/>
      <c r="L60" s="1550"/>
      <c r="M60" s="1551"/>
    </row>
    <row r="61" spans="1:13" ht="30" customHeight="1" thickBot="1" x14ac:dyDescent="0.3">
      <c r="A61" s="1507"/>
      <c r="B61" s="5" t="s">
        <v>79</v>
      </c>
      <c r="C61" s="1548" t="s">
        <v>244</v>
      </c>
      <c r="D61" s="1550"/>
      <c r="E61" s="1550"/>
      <c r="F61" s="1550"/>
      <c r="G61" s="1550"/>
      <c r="H61" s="1550"/>
      <c r="I61" s="1550"/>
      <c r="J61" s="1550"/>
      <c r="K61" s="1550"/>
      <c r="L61" s="1550"/>
      <c r="M61" s="1551"/>
    </row>
    <row r="62" spans="1:13" ht="16.5" thickBot="1" x14ac:dyDescent="0.3">
      <c r="A62" s="4" t="s">
        <v>64</v>
      </c>
      <c r="B62" s="3"/>
      <c r="C62" s="1707">
        <v>3649090</v>
      </c>
      <c r="D62" s="1708"/>
      <c r="E62" s="1708"/>
      <c r="F62" s="1708"/>
      <c r="G62" s="1708"/>
      <c r="H62" s="1708"/>
      <c r="I62" s="1708"/>
      <c r="J62" s="1708"/>
      <c r="K62" s="1708"/>
      <c r="L62" s="1708"/>
      <c r="M62" s="1709"/>
    </row>
  </sheetData>
  <mergeCells count="50">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52"/>
    <mergeCell ref="B45:B48"/>
    <mergeCell ref="F46:F47"/>
    <mergeCell ref="G46:J47"/>
    <mergeCell ref="L46:M47"/>
    <mergeCell ref="A2:A15"/>
    <mergeCell ref="C2:M2"/>
    <mergeCell ref="F4:G4"/>
    <mergeCell ref="C5:M5"/>
    <mergeCell ref="C6:M6"/>
    <mergeCell ref="C7:D7"/>
    <mergeCell ref="I7:M7"/>
    <mergeCell ref="B8:B10"/>
    <mergeCell ref="C9:D9"/>
    <mergeCell ref="F9:G9"/>
    <mergeCell ref="I9:J9"/>
    <mergeCell ref="C10:D10"/>
    <mergeCell ref="F10:G10"/>
    <mergeCell ref="C13:M13"/>
    <mergeCell ref="B14:B15"/>
    <mergeCell ref="C14:D14"/>
    <mergeCell ref="C3:M3"/>
    <mergeCell ref="I10:J10"/>
    <mergeCell ref="C11:M11"/>
    <mergeCell ref="B32:B34"/>
    <mergeCell ref="B35:B44"/>
    <mergeCell ref="C12:M12"/>
    <mergeCell ref="C16:M16"/>
    <mergeCell ref="C17:M17"/>
    <mergeCell ref="B18:B24"/>
    <mergeCell ref="B25:B28"/>
    <mergeCell ref="J30:L30"/>
    <mergeCell ref="F14:M14"/>
    <mergeCell ref="C15:M15"/>
    <mergeCell ref="F43:G43"/>
    <mergeCell ref="H43:I43"/>
  </mergeCells>
  <dataValidations count="7">
    <dataValidation type="list" allowBlank="1" showInputMessage="1" showErrorMessage="1" sqref="I7:M7" xr:uid="{00000000-0002-0000-64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4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6400-000002000000}"/>
    <dataValidation allowBlank="1" showInputMessage="1" showErrorMessage="1" prompt="Identifique la meta ODS a que le apunta el indicador de producto. Seleccione de la lista desplegable." sqref="E14" xr:uid="{00000000-0002-0000-6400-000003000000}"/>
    <dataValidation allowBlank="1" showInputMessage="1" showErrorMessage="1" prompt="Identifique el ODS a que le apunta el indicador de producto. Seleccione de la lista desplegable._x000a_" sqref="B14:B15" xr:uid="{00000000-0002-0000-6400-000004000000}"/>
    <dataValidation allowBlank="1" showInputMessage="1" showErrorMessage="1" prompt="Incluir una ficha por cada indicador, ya sea de producto o de resultado" sqref="B1" xr:uid="{00000000-0002-0000-6400-000005000000}"/>
    <dataValidation allowBlank="1" showInputMessage="1" showErrorMessage="1" prompt="Seleccione de la lista desplegable" sqref="B4 B7 H7" xr:uid="{00000000-0002-0000-6400-000006000000}"/>
  </dataValidations>
  <hyperlinks>
    <hyperlink ref="C57" r:id="rId1" xr:uid="{00000000-0004-0000-64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tint="0.39997558519241921"/>
  </sheetPr>
  <dimension ref="A1:M61"/>
  <sheetViews>
    <sheetView zoomScale="80" zoomScaleNormal="80" workbookViewId="0">
      <selection activeCell="C2" sqref="C2:M2"/>
    </sheetView>
  </sheetViews>
  <sheetFormatPr baseColWidth="10" defaultColWidth="11.42578125" defaultRowHeight="15.75" x14ac:dyDescent="0.25"/>
  <cols>
    <col min="1" max="1" width="25.140625" style="1" customWidth="1"/>
    <col min="2" max="2" width="40.42578125" style="2" customWidth="1"/>
    <col min="3" max="3" width="11.42578125" style="1"/>
    <col min="4" max="4" width="15.42578125" style="1" customWidth="1"/>
    <col min="5" max="16384" width="11.42578125" style="1"/>
  </cols>
  <sheetData>
    <row r="1" spans="1:13" ht="16.5" thickBot="1" x14ac:dyDescent="0.3">
      <c r="A1" s="110"/>
      <c r="B1" s="109" t="s">
        <v>2165</v>
      </c>
      <c r="C1" s="108"/>
      <c r="D1" s="108"/>
      <c r="E1" s="108"/>
      <c r="F1" s="108"/>
      <c r="G1" s="108"/>
      <c r="H1" s="108"/>
      <c r="I1" s="108"/>
      <c r="J1" s="108"/>
      <c r="K1" s="108"/>
      <c r="L1" s="108"/>
      <c r="M1" s="107"/>
    </row>
    <row r="2" spans="1:13" ht="24" customHeight="1" x14ac:dyDescent="0.25">
      <c r="A2" s="1542" t="s">
        <v>67</v>
      </c>
      <c r="B2" s="106" t="s">
        <v>68</v>
      </c>
      <c r="C2" s="1744" t="s">
        <v>2166</v>
      </c>
      <c r="D2" s="1745"/>
      <c r="E2" s="1745"/>
      <c r="F2" s="1745"/>
      <c r="G2" s="1745"/>
      <c r="H2" s="1745"/>
      <c r="I2" s="1745"/>
      <c r="J2" s="1745"/>
      <c r="K2" s="1745"/>
      <c r="L2" s="1745"/>
      <c r="M2" s="1746"/>
    </row>
    <row r="3" spans="1:13" ht="31.5" x14ac:dyDescent="0.25">
      <c r="A3" s="1543"/>
      <c r="B3" s="13" t="s">
        <v>1016</v>
      </c>
      <c r="C3" s="1520" t="s">
        <v>886</v>
      </c>
      <c r="D3" s="1521"/>
      <c r="E3" s="1521"/>
      <c r="F3" s="1521"/>
      <c r="G3" s="1521"/>
      <c r="H3" s="1521"/>
      <c r="I3" s="1521"/>
      <c r="J3" s="1521"/>
      <c r="K3" s="1521"/>
      <c r="L3" s="1521"/>
      <c r="M3" s="1522"/>
    </row>
    <row r="4" spans="1:13" x14ac:dyDescent="0.25">
      <c r="A4" s="1543"/>
      <c r="B4" s="65" t="s">
        <v>72</v>
      </c>
      <c r="C4" s="105"/>
      <c r="D4" s="104"/>
      <c r="E4" s="103"/>
      <c r="F4" s="1749" t="s">
        <v>74</v>
      </c>
      <c r="G4" s="1750"/>
      <c r="H4" s="102" t="s">
        <v>342</v>
      </c>
      <c r="I4" s="101"/>
      <c r="J4" s="101"/>
      <c r="K4" s="101"/>
      <c r="L4" s="101"/>
      <c r="M4" s="100"/>
    </row>
    <row r="5" spans="1:13" x14ac:dyDescent="0.25">
      <c r="A5" s="1543"/>
      <c r="B5" s="65" t="s">
        <v>75</v>
      </c>
      <c r="C5" s="1520" t="s">
        <v>1018</v>
      </c>
      <c r="D5" s="1521"/>
      <c r="E5" s="1521"/>
      <c r="F5" s="1521"/>
      <c r="G5" s="1521"/>
      <c r="H5" s="1521"/>
      <c r="I5" s="1521"/>
      <c r="J5" s="1521"/>
      <c r="K5" s="1521"/>
      <c r="L5" s="1521"/>
      <c r="M5" s="1522"/>
    </row>
    <row r="6" spans="1:13" x14ac:dyDescent="0.25">
      <c r="A6" s="1543"/>
      <c r="B6" s="65" t="s">
        <v>76</v>
      </c>
      <c r="C6" s="1520" t="s">
        <v>1537</v>
      </c>
      <c r="D6" s="1521"/>
      <c r="E6" s="1521"/>
      <c r="F6" s="1521"/>
      <c r="G6" s="1521"/>
      <c r="H6" s="1521"/>
      <c r="I6" s="1521"/>
      <c r="J6" s="1521"/>
      <c r="K6" s="1521"/>
      <c r="L6" s="1521"/>
      <c r="M6" s="1522"/>
    </row>
    <row r="7" spans="1:13" x14ac:dyDescent="0.25">
      <c r="A7" s="1543"/>
      <c r="B7" s="13" t="s">
        <v>929</v>
      </c>
      <c r="C7" s="1685" t="s">
        <v>1538</v>
      </c>
      <c r="D7" s="1686"/>
      <c r="E7" s="99"/>
      <c r="F7" s="99"/>
      <c r="G7" s="98"/>
      <c r="H7" s="97" t="s">
        <v>79</v>
      </c>
      <c r="I7" s="1687" t="s">
        <v>1539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1539</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950000000000003" customHeight="1" x14ac:dyDescent="0.25">
      <c r="A11" s="1543"/>
      <c r="B11" s="13" t="s">
        <v>85</v>
      </c>
      <c r="C11" s="1738" t="s">
        <v>2167</v>
      </c>
      <c r="D11" s="1739"/>
      <c r="E11" s="1739"/>
      <c r="F11" s="1739"/>
      <c r="G11" s="1739"/>
      <c r="H11" s="1739"/>
      <c r="I11" s="1739"/>
      <c r="J11" s="1739"/>
      <c r="K11" s="1739"/>
      <c r="L11" s="1739"/>
      <c r="M11" s="1740"/>
    </row>
    <row r="12" spans="1:13" ht="50.1" customHeight="1" x14ac:dyDescent="0.25">
      <c r="A12" s="1543"/>
      <c r="B12" s="13" t="s">
        <v>1021</v>
      </c>
      <c r="C12" s="1738" t="s">
        <v>2168</v>
      </c>
      <c r="D12" s="1739"/>
      <c r="E12" s="1739"/>
      <c r="F12" s="1739"/>
      <c r="G12" s="1739"/>
      <c r="H12" s="1739"/>
      <c r="I12" s="1739"/>
      <c r="J12" s="1739"/>
      <c r="K12" s="1739"/>
      <c r="L12" s="1739"/>
      <c r="M12" s="1740"/>
    </row>
    <row r="13" spans="1:13" ht="31.5" x14ac:dyDescent="0.25">
      <c r="A13" s="1543"/>
      <c r="B13" s="13" t="s">
        <v>1023</v>
      </c>
      <c r="C13" s="1738" t="s">
        <v>2105</v>
      </c>
      <c r="D13" s="1739"/>
      <c r="E13" s="1739"/>
      <c r="F13" s="1739"/>
      <c r="G13" s="1739"/>
      <c r="H13" s="1739"/>
      <c r="I13" s="1739"/>
      <c r="J13" s="1739"/>
      <c r="K13" s="1739"/>
      <c r="L13" s="1739"/>
      <c r="M13" s="1740"/>
    </row>
    <row r="14" spans="1:13" ht="54" customHeight="1" x14ac:dyDescent="0.25">
      <c r="A14" s="1543"/>
      <c r="B14" s="126" t="s">
        <v>1025</v>
      </c>
      <c r="C14" s="1738" t="s">
        <v>527</v>
      </c>
      <c r="D14" s="1739"/>
      <c r="E14" s="127" t="s">
        <v>1026</v>
      </c>
      <c r="F14" s="1767" t="s">
        <v>509</v>
      </c>
      <c r="G14" s="1739"/>
      <c r="H14" s="1739"/>
      <c r="I14" s="1739"/>
      <c r="J14" s="1739"/>
      <c r="K14" s="1739"/>
      <c r="L14" s="1739"/>
      <c r="M14" s="1740"/>
    </row>
    <row r="15" spans="1:13" x14ac:dyDescent="0.25">
      <c r="A15" s="1698" t="s">
        <v>48</v>
      </c>
      <c r="B15" s="12" t="s">
        <v>87</v>
      </c>
      <c r="C15" s="1738" t="s">
        <v>717</v>
      </c>
      <c r="D15" s="1739"/>
      <c r="E15" s="1739"/>
      <c r="F15" s="1739"/>
      <c r="G15" s="1739"/>
      <c r="H15" s="1739"/>
      <c r="I15" s="1739"/>
      <c r="J15" s="1739"/>
      <c r="K15" s="1739"/>
      <c r="L15" s="1739"/>
      <c r="M15" s="1740"/>
    </row>
    <row r="16" spans="1:13" x14ac:dyDescent="0.25">
      <c r="A16" s="1699"/>
      <c r="B16" s="12" t="s">
        <v>1028</v>
      </c>
      <c r="C16" s="1738" t="s">
        <v>2169</v>
      </c>
      <c r="D16" s="1739"/>
      <c r="E16" s="1739"/>
      <c r="F16" s="1739"/>
      <c r="G16" s="1739"/>
      <c r="H16" s="1739"/>
      <c r="I16" s="1739"/>
      <c r="J16" s="1739"/>
      <c r="K16" s="1739"/>
      <c r="L16" s="1739"/>
      <c r="M16" s="1740"/>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940"/>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941" t="s">
        <v>933</v>
      </c>
      <c r="E22" s="131" t="s">
        <v>101</v>
      </c>
      <c r="G22" s="2576" t="s">
        <v>2170</v>
      </c>
      <c r="H22" s="2576"/>
      <c r="I22" s="2576"/>
      <c r="J22" s="2576"/>
      <c r="K22" s="2576"/>
      <c r="L22" s="2576"/>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c r="H25" s="146"/>
      <c r="I25" s="131" t="s">
        <v>106</v>
      </c>
      <c r="J25" s="161" t="s">
        <v>933</v>
      </c>
      <c r="K25" s="146"/>
      <c r="L25" s="15"/>
      <c r="M25" s="14"/>
    </row>
    <row r="26" spans="1:13" x14ac:dyDescent="0.25">
      <c r="A26" s="1699"/>
      <c r="B26" s="1528"/>
      <c r="C26" s="324" t="s">
        <v>107</v>
      </c>
      <c r="D26" s="79"/>
      <c r="E26" s="15"/>
      <c r="F26" s="131" t="s">
        <v>108</v>
      </c>
      <c r="G26" s="135"/>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x14ac:dyDescent="0.25">
      <c r="A29" s="1699"/>
      <c r="B29" s="70"/>
      <c r="C29" s="329" t="s">
        <v>110</v>
      </c>
      <c r="D29" s="942" t="s">
        <v>342</v>
      </c>
      <c r="E29" s="146"/>
      <c r="F29" s="145" t="s">
        <v>112</v>
      </c>
      <c r="G29" s="943" t="s">
        <v>342</v>
      </c>
      <c r="H29" s="146"/>
      <c r="I29" s="145" t="s">
        <v>113</v>
      </c>
      <c r="J29" s="944" t="s">
        <v>342</v>
      </c>
      <c r="K29" s="165"/>
      <c r="L29" s="334"/>
      <c r="M29" s="164"/>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61"/>
      <c r="M31" s="60"/>
    </row>
    <row r="32" spans="1:13" x14ac:dyDescent="0.25">
      <c r="A32" s="1699"/>
      <c r="B32" s="1528"/>
      <c r="C32" s="330" t="s">
        <v>115</v>
      </c>
      <c r="D32" s="56" t="s">
        <v>1543</v>
      </c>
      <c r="E32" s="54"/>
      <c r="F32" s="146" t="s">
        <v>116</v>
      </c>
      <c r="G32" s="56" t="s">
        <v>1031</v>
      </c>
      <c r="H32" s="54"/>
      <c r="I32" s="145"/>
      <c r="J32" s="54"/>
      <c r="K32" s="54"/>
      <c r="L32" s="15"/>
      <c r="M32" s="14"/>
    </row>
    <row r="33" spans="1:13" x14ac:dyDescent="0.25">
      <c r="A33" s="1699"/>
      <c r="B33" s="1529"/>
      <c r="C33" s="325"/>
      <c r="D33" s="52"/>
      <c r="E33" s="49"/>
      <c r="F33" s="137"/>
      <c r="G33" s="49"/>
      <c r="H33" s="49"/>
      <c r="I33" s="147"/>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945">
        <v>0.85</v>
      </c>
      <c r="E36" s="36"/>
      <c r="F36" s="945">
        <v>0.85</v>
      </c>
      <c r="G36" s="36"/>
      <c r="H36" s="945">
        <v>0.85</v>
      </c>
      <c r="I36" s="36"/>
      <c r="J36" s="945">
        <v>0.85</v>
      </c>
      <c r="K36" s="36"/>
      <c r="L36" s="945">
        <v>0.85</v>
      </c>
      <c r="M36" s="41"/>
    </row>
    <row r="37" spans="1:13" x14ac:dyDescent="0.25">
      <c r="A37" s="1699"/>
      <c r="B37" s="1528"/>
      <c r="C37" s="37"/>
      <c r="D37" s="35" t="s">
        <v>123</v>
      </c>
      <c r="E37" s="35"/>
      <c r="F37" s="35" t="s">
        <v>124</v>
      </c>
      <c r="G37" s="35"/>
      <c r="H37" s="43" t="s">
        <v>125</v>
      </c>
      <c r="I37" s="43"/>
      <c r="J37" s="43" t="s">
        <v>126</v>
      </c>
      <c r="K37" s="35"/>
      <c r="L37" s="35" t="s">
        <v>127</v>
      </c>
      <c r="M37" s="42"/>
    </row>
    <row r="38" spans="1:13" x14ac:dyDescent="0.25">
      <c r="A38" s="1699"/>
      <c r="B38" s="1528"/>
      <c r="C38" s="37"/>
      <c r="D38" s="945">
        <v>0.85</v>
      </c>
      <c r="E38" s="36"/>
      <c r="F38" s="945">
        <v>0.85</v>
      </c>
      <c r="G38" s="36"/>
      <c r="H38" s="945">
        <v>0.85</v>
      </c>
      <c r="I38" s="36"/>
      <c r="J38" s="945">
        <v>0.85</v>
      </c>
      <c r="K38" s="36"/>
      <c r="L38" s="945">
        <v>0.85</v>
      </c>
      <c r="M38" s="41"/>
    </row>
    <row r="39" spans="1:13" x14ac:dyDescent="0.25">
      <c r="A39" s="1699"/>
      <c r="B39" s="1528"/>
      <c r="C39" s="37"/>
      <c r="D39" s="35" t="s">
        <v>128</v>
      </c>
      <c r="E39" s="35"/>
      <c r="F39" s="35" t="s">
        <v>129</v>
      </c>
      <c r="G39" s="35"/>
      <c r="H39" s="43" t="s">
        <v>130</v>
      </c>
      <c r="I39" s="43"/>
      <c r="J39" s="43" t="s">
        <v>131</v>
      </c>
      <c r="K39" s="35"/>
      <c r="L39" s="35" t="s">
        <v>132</v>
      </c>
      <c r="M39" s="42"/>
    </row>
    <row r="40" spans="1:13" x14ac:dyDescent="0.25">
      <c r="A40" s="1699"/>
      <c r="B40" s="1528"/>
      <c r="C40" s="37"/>
      <c r="D40" s="945"/>
      <c r="E40" s="36"/>
      <c r="F40" s="945"/>
      <c r="G40" s="36"/>
      <c r="H40" s="945"/>
      <c r="I40" s="36"/>
      <c r="J40" s="945"/>
      <c r="K40" s="36"/>
      <c r="L40" s="945"/>
      <c r="M40" s="41"/>
    </row>
    <row r="41" spans="1:13" x14ac:dyDescent="0.25">
      <c r="A41" s="1699"/>
      <c r="B41" s="1528"/>
      <c r="C41" s="37"/>
      <c r="D41" s="31" t="s">
        <v>132</v>
      </c>
      <c r="E41" s="30"/>
      <c r="F41" s="31" t="s">
        <v>133</v>
      </c>
      <c r="G41" s="30"/>
      <c r="H41" s="39"/>
      <c r="I41" s="40"/>
      <c r="J41" s="39"/>
      <c r="K41" s="40"/>
      <c r="L41" s="39"/>
      <c r="M41" s="38"/>
    </row>
    <row r="42" spans="1:13" x14ac:dyDescent="0.25">
      <c r="A42" s="1699"/>
      <c r="B42" s="1528"/>
      <c r="C42" s="37"/>
      <c r="D42" s="29"/>
      <c r="E42" s="36"/>
      <c r="F42" s="29">
        <v>0.85</v>
      </c>
      <c r="G42" s="538"/>
      <c r="H42" s="1702"/>
      <c r="I42" s="1702"/>
      <c r="J42" s="34"/>
      <c r="K42" s="35"/>
      <c r="L42" s="34"/>
      <c r="M42" s="33"/>
    </row>
    <row r="43" spans="1:13" x14ac:dyDescent="0.25">
      <c r="A43" s="1699"/>
      <c r="B43" s="1528"/>
      <c r="C43" s="32"/>
      <c r="D43" s="31"/>
      <c r="E43" s="30"/>
      <c r="F43" s="31"/>
      <c r="G43" s="30"/>
      <c r="H43" s="27"/>
      <c r="I43" s="28"/>
      <c r="J43" s="27"/>
      <c r="K43" s="28"/>
      <c r="L43" s="27"/>
      <c r="M43" s="26"/>
    </row>
    <row r="44" spans="1:13" ht="18" customHeight="1" x14ac:dyDescent="0.25">
      <c r="A44" s="1699"/>
      <c r="B44" s="1689" t="s">
        <v>134</v>
      </c>
      <c r="C44" s="326"/>
      <c r="D44" s="139"/>
      <c r="E44" s="139"/>
      <c r="F44" s="139"/>
      <c r="G44" s="139"/>
      <c r="H44" s="139"/>
      <c r="I44" s="139"/>
      <c r="J44" s="139"/>
      <c r="K44" s="139"/>
      <c r="L44" s="15"/>
      <c r="M44" s="14"/>
    </row>
    <row r="45" spans="1:13" x14ac:dyDescent="0.25">
      <c r="A45" s="1699"/>
      <c r="B45" s="1690"/>
      <c r="C45" s="20"/>
      <c r="D45" s="23" t="s">
        <v>135</v>
      </c>
      <c r="E45" s="22" t="s">
        <v>136</v>
      </c>
      <c r="F45" s="1730" t="s">
        <v>137</v>
      </c>
      <c r="G45" s="1531"/>
      <c r="H45" s="1531"/>
      <c r="I45" s="1531"/>
      <c r="J45" s="1531"/>
      <c r="K45" s="156" t="s">
        <v>101</v>
      </c>
      <c r="L45" s="1532"/>
      <c r="M45" s="1533"/>
    </row>
    <row r="46" spans="1:13" x14ac:dyDescent="0.25">
      <c r="A46" s="1699"/>
      <c r="B46" s="1690"/>
      <c r="C46" s="20"/>
      <c r="D46" s="946" t="s">
        <v>100</v>
      </c>
      <c r="E46" s="161"/>
      <c r="F46" s="1730"/>
      <c r="G46" s="1531"/>
      <c r="H46" s="1531"/>
      <c r="I46" s="1531"/>
      <c r="J46" s="1531"/>
      <c r="K46" s="15"/>
      <c r="L46" s="1534"/>
      <c r="M46" s="1535"/>
    </row>
    <row r="47" spans="1:13" x14ac:dyDescent="0.25">
      <c r="A47" s="1699"/>
      <c r="B47" s="1691"/>
      <c r="C47" s="17"/>
      <c r="D47" s="16"/>
      <c r="E47" s="16"/>
      <c r="F47" s="16"/>
      <c r="G47" s="16"/>
      <c r="H47" s="16"/>
      <c r="I47" s="16"/>
      <c r="J47" s="16"/>
      <c r="K47" s="16"/>
      <c r="L47" s="15"/>
      <c r="M47" s="14"/>
    </row>
    <row r="48" spans="1:13" ht="36.950000000000003" customHeight="1" x14ac:dyDescent="0.25">
      <c r="A48" s="1699"/>
      <c r="B48" s="13" t="s">
        <v>139</v>
      </c>
      <c r="C48" s="1738" t="s">
        <v>2171</v>
      </c>
      <c r="D48" s="1739"/>
      <c r="E48" s="1739"/>
      <c r="F48" s="1739"/>
      <c r="G48" s="1739"/>
      <c r="H48" s="1739"/>
      <c r="I48" s="1739"/>
      <c r="J48" s="1739"/>
      <c r="K48" s="1739"/>
      <c r="L48" s="1739"/>
      <c r="M48" s="1740"/>
    </row>
    <row r="49" spans="1:13" x14ac:dyDescent="0.25">
      <c r="A49" s="1699"/>
      <c r="B49" s="12" t="s">
        <v>141</v>
      </c>
      <c r="C49" s="1724" t="s">
        <v>1545</v>
      </c>
      <c r="D49" s="1725"/>
      <c r="E49" s="1725"/>
      <c r="F49" s="1725"/>
      <c r="G49" s="1725"/>
      <c r="H49" s="1725"/>
      <c r="I49" s="1725"/>
      <c r="J49" s="1725"/>
      <c r="K49" s="157"/>
      <c r="L49" s="157"/>
      <c r="M49" s="158"/>
    </row>
    <row r="50" spans="1:13" x14ac:dyDescent="0.25">
      <c r="A50" s="1699"/>
      <c r="B50" s="12" t="s">
        <v>143</v>
      </c>
      <c r="C50" s="163">
        <v>30</v>
      </c>
      <c r="D50" s="157"/>
      <c r="E50" s="157"/>
      <c r="F50" s="157"/>
      <c r="G50" s="157"/>
      <c r="H50" s="157"/>
      <c r="I50" s="157"/>
      <c r="J50" s="157"/>
      <c r="K50" s="157"/>
      <c r="L50" s="157"/>
      <c r="M50" s="158"/>
    </row>
    <row r="51" spans="1:13" x14ac:dyDescent="0.25">
      <c r="A51" s="1699"/>
      <c r="B51" s="12" t="s">
        <v>144</v>
      </c>
      <c r="C51" s="163" t="s">
        <v>111</v>
      </c>
      <c r="D51" s="157"/>
      <c r="E51" s="157"/>
      <c r="F51" s="157"/>
      <c r="G51" s="157"/>
      <c r="H51" s="157"/>
      <c r="I51" s="157"/>
      <c r="J51" s="157"/>
      <c r="K51" s="157"/>
      <c r="L51" s="157"/>
      <c r="M51" s="158"/>
    </row>
    <row r="52" spans="1:13" ht="15.75" customHeight="1" x14ac:dyDescent="0.25">
      <c r="A52" s="1506" t="s">
        <v>60</v>
      </c>
      <c r="B52" s="7" t="s">
        <v>145</v>
      </c>
      <c r="C52" s="2029" t="s">
        <v>529</v>
      </c>
      <c r="D52" s="2030"/>
      <c r="E52" s="2030"/>
      <c r="F52" s="2030"/>
      <c r="G52" s="2030"/>
      <c r="H52" s="2030"/>
      <c r="I52" s="2030"/>
      <c r="J52" s="2030"/>
      <c r="K52" s="2030"/>
      <c r="L52" s="2030"/>
      <c r="M52" s="2031"/>
    </row>
    <row r="53" spans="1:13" x14ac:dyDescent="0.25">
      <c r="A53" s="1507"/>
      <c r="B53" s="7" t="s">
        <v>147</v>
      </c>
      <c r="C53" s="2029" t="s">
        <v>1460</v>
      </c>
      <c r="D53" s="2030"/>
      <c r="E53" s="2030"/>
      <c r="F53" s="2030"/>
      <c r="G53" s="2030"/>
      <c r="H53" s="2030"/>
      <c r="I53" s="2030"/>
      <c r="J53" s="2030"/>
      <c r="K53" s="2030"/>
      <c r="L53" s="2030"/>
      <c r="M53" s="2031"/>
    </row>
    <row r="54" spans="1:13" x14ac:dyDescent="0.25">
      <c r="A54" s="1507"/>
      <c r="B54" s="7" t="s">
        <v>149</v>
      </c>
      <c r="C54" s="2029" t="s">
        <v>1448</v>
      </c>
      <c r="D54" s="2030"/>
      <c r="E54" s="2030"/>
      <c r="F54" s="2030"/>
      <c r="G54" s="2030"/>
      <c r="H54" s="2030"/>
      <c r="I54" s="2030"/>
      <c r="J54" s="2030"/>
      <c r="K54" s="2030"/>
      <c r="L54" s="2030"/>
      <c r="M54" s="2031"/>
    </row>
    <row r="55" spans="1:13" ht="15.75" customHeight="1" x14ac:dyDescent="0.25">
      <c r="A55" s="1507"/>
      <c r="B55" s="8" t="s">
        <v>151</v>
      </c>
      <c r="C55" s="2029" t="s">
        <v>1461</v>
      </c>
      <c r="D55" s="2030"/>
      <c r="E55" s="2030"/>
      <c r="F55" s="2030"/>
      <c r="G55" s="2030"/>
      <c r="H55" s="2030"/>
      <c r="I55" s="2030"/>
      <c r="J55" s="2030"/>
      <c r="K55" s="2030"/>
      <c r="L55" s="2030"/>
      <c r="M55" s="2031"/>
    </row>
    <row r="56" spans="1:13" ht="15.75" customHeight="1" x14ac:dyDescent="0.25">
      <c r="A56" s="1507"/>
      <c r="B56" s="7" t="s">
        <v>153</v>
      </c>
      <c r="C56" s="1523" t="s">
        <v>530</v>
      </c>
      <c r="D56" s="2024"/>
      <c r="E56" s="2024"/>
      <c r="F56" s="2024"/>
      <c r="G56" s="2024"/>
      <c r="H56" s="2024"/>
      <c r="I56" s="2024"/>
      <c r="J56" s="2024"/>
      <c r="K56" s="2024"/>
      <c r="L56" s="2024"/>
      <c r="M56" s="2025"/>
    </row>
    <row r="57" spans="1:13" ht="16.5" thickBot="1" x14ac:dyDescent="0.3">
      <c r="A57" s="1510"/>
      <c r="B57" s="7" t="s">
        <v>155</v>
      </c>
      <c r="C57" s="2029">
        <v>3214906897</v>
      </c>
      <c r="D57" s="2030"/>
      <c r="E57" s="2030"/>
      <c r="F57" s="2030"/>
      <c r="G57" s="2030"/>
      <c r="H57" s="2030"/>
      <c r="I57" s="2030"/>
      <c r="J57" s="2030"/>
      <c r="K57" s="2030"/>
      <c r="L57" s="2030"/>
      <c r="M57" s="2031"/>
    </row>
    <row r="58" spans="1:13" ht="15.75" customHeight="1" x14ac:dyDescent="0.25">
      <c r="A58" s="1506" t="s">
        <v>156</v>
      </c>
      <c r="B58" s="6" t="s">
        <v>157</v>
      </c>
      <c r="C58" s="2023" t="s">
        <v>1462</v>
      </c>
      <c r="D58" s="2024"/>
      <c r="E58" s="2024"/>
      <c r="F58" s="2024"/>
      <c r="G58" s="2024"/>
      <c r="H58" s="2024"/>
      <c r="I58" s="2024"/>
      <c r="J58" s="2024"/>
      <c r="K58" s="2024"/>
      <c r="L58" s="2024"/>
      <c r="M58" s="2025"/>
    </row>
    <row r="59" spans="1:13" ht="30" customHeight="1" x14ac:dyDescent="0.25">
      <c r="A59" s="1507"/>
      <c r="B59" s="6" t="s">
        <v>158</v>
      </c>
      <c r="C59" s="2023" t="s">
        <v>1460</v>
      </c>
      <c r="D59" s="2024"/>
      <c r="E59" s="2024"/>
      <c r="F59" s="2024"/>
      <c r="G59" s="2024"/>
      <c r="H59" s="2024"/>
      <c r="I59" s="2024"/>
      <c r="J59" s="2024"/>
      <c r="K59" s="2024"/>
      <c r="L59" s="2024"/>
      <c r="M59" s="2025"/>
    </row>
    <row r="60" spans="1:13" ht="30" customHeight="1" x14ac:dyDescent="0.25">
      <c r="A60" s="1507"/>
      <c r="B60" s="5" t="s">
        <v>79</v>
      </c>
      <c r="C60" s="2023" t="s">
        <v>1463</v>
      </c>
      <c r="D60" s="2024"/>
      <c r="E60" s="2024"/>
      <c r="F60" s="2024"/>
      <c r="G60" s="2024"/>
      <c r="H60" s="2024"/>
      <c r="I60" s="2024"/>
      <c r="J60" s="2024"/>
      <c r="K60" s="2024"/>
      <c r="L60" s="2024"/>
      <c r="M60" s="2025"/>
    </row>
    <row r="61" spans="1:13" ht="40.5" customHeight="1" thickBot="1" x14ac:dyDescent="0.3">
      <c r="A61" s="947" t="s">
        <v>64</v>
      </c>
      <c r="B61" s="948"/>
      <c r="C61" s="2577" t="s">
        <v>2172</v>
      </c>
      <c r="D61" s="2578"/>
      <c r="E61" s="2578"/>
      <c r="F61" s="2578"/>
      <c r="G61" s="2578"/>
      <c r="H61" s="2578"/>
      <c r="I61" s="2578"/>
      <c r="J61" s="2578"/>
      <c r="K61" s="2578"/>
      <c r="L61" s="2578"/>
      <c r="M61" s="2579"/>
    </row>
  </sheetData>
  <mergeCells count="47">
    <mergeCell ref="A58:A60"/>
    <mergeCell ref="C58:M58"/>
    <mergeCell ref="C59:M59"/>
    <mergeCell ref="C60:M60"/>
    <mergeCell ref="C61:M61"/>
    <mergeCell ref="L45:M46"/>
    <mergeCell ref="C48:M48"/>
    <mergeCell ref="C49:J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G22:L22"/>
    <mergeCell ref="B24:B27"/>
    <mergeCell ref="B31:B33"/>
    <mergeCell ref="B34:B43"/>
    <mergeCell ref="H42:I42"/>
    <mergeCell ref="B44:B47"/>
    <mergeCell ref="F45:F46"/>
    <mergeCell ref="G45:J46"/>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B7 H7" xr:uid="{00000000-0002-0000-6500-000000000000}"/>
    <dataValidation allowBlank="1" showInputMessage="1" showErrorMessage="1" prompt="Incluir una ficha por cada indicador, ya sea de producto o de resultado" sqref="B1" xr:uid="{00000000-0002-0000-6500-000001000000}"/>
    <dataValidation allowBlank="1" showInputMessage="1" showErrorMessage="1" prompt="Identifique el ODS a que le apunta el indicador de producto. Seleccione de la lista desplegable._x000a_" sqref="B14" xr:uid="{00000000-0002-0000-6500-000002000000}"/>
    <dataValidation allowBlank="1" showInputMessage="1" showErrorMessage="1" prompt="Identifique la meta ODS a que le apunta el indicador de producto. Seleccione de la lista desplegable." sqref="E14" xr:uid="{00000000-0002-0000-6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6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500-000005000000}"/>
  </dataValidations>
  <hyperlinks>
    <hyperlink ref="C56:M56" r:id="rId1" display="dmoraa@sdis.gov.co" xr:uid="{00000000-0004-0000-6500-000000000000}"/>
    <hyperlink ref="C56" r:id="rId2" xr:uid="{00000000-0004-0000-6500-000001000000}"/>
  </hyperlinks>
  <pageMargins left="0.7" right="0.7" top="0.75" bottom="0.75" header="0.3" footer="0.3"/>
  <pageSetup paperSize="9"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E75B5"/>
  </sheetPr>
  <dimension ref="A1:Z1001"/>
  <sheetViews>
    <sheetView topLeftCell="A43" workbookViewId="0">
      <selection activeCell="C45" sqref="C45:M45"/>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982</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15.75" x14ac:dyDescent="0.25">
      <c r="A2" s="1588" t="s">
        <v>67</v>
      </c>
      <c r="B2" s="1136" t="s">
        <v>68</v>
      </c>
      <c r="C2" s="1617" t="s">
        <v>983</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51" customHeight="1" x14ac:dyDescent="0.25">
      <c r="A3" s="1581"/>
      <c r="B3" s="1137" t="s">
        <v>70</v>
      </c>
      <c r="C3" s="1589" t="s">
        <v>984</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t="s">
        <v>342</v>
      </c>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83.25" customHeight="1" x14ac:dyDescent="0.25">
      <c r="A11" s="1582"/>
      <c r="B11" s="1137" t="s">
        <v>85</v>
      </c>
      <c r="C11" s="1609" t="s">
        <v>985</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54" customHeight="1" x14ac:dyDescent="0.25">
      <c r="A12" s="1580" t="s">
        <v>48</v>
      </c>
      <c r="B12" s="1146" t="s">
        <v>87</v>
      </c>
      <c r="C12" s="1583" t="s">
        <v>931</v>
      </c>
      <c r="D12" s="1590"/>
      <c r="E12" s="1160" t="s">
        <v>932</v>
      </c>
      <c r="F12" s="1160"/>
      <c r="G12" s="1160"/>
      <c r="H12" s="1160"/>
      <c r="I12" s="1160"/>
      <c r="J12" s="1160"/>
      <c r="K12" s="1160"/>
      <c r="L12" s="1161"/>
      <c r="M12" s="1162"/>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220.5" x14ac:dyDescent="0.25">
      <c r="A18" s="1581"/>
      <c r="B18" s="1586"/>
      <c r="C18" s="1170" t="s">
        <v>99</v>
      </c>
      <c r="D18" s="1173" t="s">
        <v>933</v>
      </c>
      <c r="E18" s="1595" t="s">
        <v>101</v>
      </c>
      <c r="F18" s="1596"/>
      <c r="G18" s="1596"/>
      <c r="H18" s="1596"/>
      <c r="I18" s="1596"/>
      <c r="J18" s="1596"/>
      <c r="K18" s="1596"/>
      <c r="L18" s="1236" t="s">
        <v>986</v>
      </c>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74"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175.5" customHeight="1" x14ac:dyDescent="0.25">
      <c r="A44" s="1581"/>
      <c r="B44" s="1146" t="s">
        <v>139</v>
      </c>
      <c r="C44" s="1609" t="s">
        <v>987</v>
      </c>
      <c r="D44" s="1590"/>
      <c r="E44" s="1590"/>
      <c r="F44" s="1590"/>
      <c r="G44" s="1590"/>
      <c r="H44" s="1590"/>
      <c r="I44" s="1590"/>
      <c r="J44" s="1590"/>
      <c r="K44" s="1590"/>
      <c r="L44" s="1590"/>
      <c r="M44" s="1591"/>
      <c r="N44" s="1134"/>
      <c r="O44" s="1134"/>
      <c r="P44" s="1134"/>
      <c r="Q44" s="1134"/>
      <c r="R44" s="1134"/>
      <c r="S44" s="1134"/>
      <c r="T44" s="1134"/>
      <c r="U44" s="1134"/>
      <c r="V44" s="1134"/>
      <c r="W44" s="1134"/>
      <c r="X44" s="1134"/>
      <c r="Y44" s="1134"/>
      <c r="Z44" s="1134"/>
    </row>
    <row r="45" spans="1:26" ht="42" customHeight="1" x14ac:dyDescent="0.25">
      <c r="A45" s="1581"/>
      <c r="B45" s="1146" t="s">
        <v>936</v>
      </c>
      <c r="C45" s="1609" t="s">
        <v>988</v>
      </c>
      <c r="D45" s="1610"/>
      <c r="E45" s="1610"/>
      <c r="F45" s="1610"/>
      <c r="G45" s="1610"/>
      <c r="H45" s="1610"/>
      <c r="I45" s="1610"/>
      <c r="J45" s="1610"/>
      <c r="K45" s="1610"/>
      <c r="L45" s="1610"/>
      <c r="M45" s="161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959</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customHeight="1" x14ac:dyDescent="0.25">
      <c r="A50" s="1581"/>
      <c r="B50" s="1229" t="s">
        <v>147</v>
      </c>
      <c r="C50" s="1589" t="s">
        <v>941</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customHeight="1"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942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customHeight="1"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989</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16.5" customHeight="1" thickBot="1" x14ac:dyDescent="0.3">
      <c r="A58" s="1233" t="s">
        <v>64</v>
      </c>
      <c r="B58" s="1234"/>
      <c r="C58" s="1511" t="s">
        <v>990</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58:M58"/>
    <mergeCell ref="C53:M53"/>
    <mergeCell ref="C54:M54"/>
    <mergeCell ref="E18:K18"/>
    <mergeCell ref="F38:G38"/>
    <mergeCell ref="H39:I39"/>
    <mergeCell ref="F41:F42"/>
    <mergeCell ref="G41:J42"/>
    <mergeCell ref="C45:M45"/>
    <mergeCell ref="L41:M42"/>
    <mergeCell ref="C44:M44"/>
    <mergeCell ref="C46:M46"/>
    <mergeCell ref="C47:M47"/>
    <mergeCell ref="A12:A48"/>
    <mergeCell ref="C12:D12"/>
    <mergeCell ref="B13:B19"/>
    <mergeCell ref="A55:A57"/>
    <mergeCell ref="C55:M55"/>
    <mergeCell ref="C56:M56"/>
    <mergeCell ref="C57:M57"/>
    <mergeCell ref="A49:A54"/>
    <mergeCell ref="C49:M49"/>
    <mergeCell ref="C50:M50"/>
    <mergeCell ref="C51:M51"/>
    <mergeCell ref="C52:M52"/>
    <mergeCell ref="B20:B23"/>
    <mergeCell ref="B27:B29"/>
    <mergeCell ref="B40:B43"/>
    <mergeCell ref="C48:M48"/>
  </mergeCells>
  <dataValidations count="2">
    <dataValidation type="list" allowBlank="1" showErrorMessage="1" sqref="C4 G41" xr:uid="{00000000-0002-0000-0A00-000000000000}">
      <formula1>#REF!</formula1>
    </dataValidation>
    <dataValidation allowBlank="1" showErrorMessage="1" sqref="I7:M7 C7:D7" xr:uid="{00000000-0002-0000-0A00-000001000000}"/>
  </dataValidations>
  <hyperlinks>
    <hyperlink ref="C53" r:id="rId1" xr:uid="{00000000-0004-0000-0A00-000000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E75B5"/>
  </sheetPr>
  <dimension ref="A1:M1001"/>
  <sheetViews>
    <sheetView topLeftCell="A11" workbookViewId="0">
      <selection activeCell="E26" sqref="E26"/>
    </sheetView>
  </sheetViews>
  <sheetFormatPr baseColWidth="10" defaultColWidth="14.42578125" defaultRowHeight="15" customHeight="1" x14ac:dyDescent="0.25"/>
  <cols>
    <col min="1" max="1" width="25.140625" style="1134" customWidth="1"/>
    <col min="2" max="2" width="39.140625" style="1134" customWidth="1"/>
    <col min="3" max="3" width="15.28515625" style="1134" customWidth="1"/>
    <col min="4" max="26" width="11.42578125" style="1134" customWidth="1"/>
    <col min="27" max="16384" width="14.42578125" style="1134"/>
  </cols>
  <sheetData>
    <row r="1" spans="1:13" ht="15.75" x14ac:dyDescent="0.25">
      <c r="A1" s="1237"/>
      <c r="B1" s="1669" t="s">
        <v>991</v>
      </c>
      <c r="C1" s="1670"/>
      <c r="D1" s="1238"/>
      <c r="E1" s="1238"/>
      <c r="F1" s="1238"/>
      <c r="G1" s="1238"/>
      <c r="H1" s="1238"/>
      <c r="I1" s="1238"/>
      <c r="J1" s="1238"/>
      <c r="K1" s="1238"/>
      <c r="L1" s="1238"/>
      <c r="M1" s="1239"/>
    </row>
    <row r="2" spans="1:13" ht="37.5" customHeight="1" x14ac:dyDescent="0.25">
      <c r="A2" s="1671" t="s">
        <v>67</v>
      </c>
      <c r="B2" s="1240" t="s">
        <v>68</v>
      </c>
      <c r="C2" s="1664" t="s">
        <v>992</v>
      </c>
      <c r="D2" s="1665"/>
      <c r="E2" s="1665"/>
      <c r="F2" s="1665"/>
      <c r="G2" s="1665"/>
      <c r="H2" s="1665"/>
      <c r="I2" s="1665"/>
      <c r="J2" s="1665"/>
      <c r="K2" s="1665"/>
      <c r="L2" s="1665"/>
      <c r="M2" s="1666"/>
    </row>
    <row r="3" spans="1:13" ht="53.25" customHeight="1" x14ac:dyDescent="0.25">
      <c r="A3" s="1637"/>
      <c r="B3" s="1241" t="s">
        <v>70</v>
      </c>
      <c r="C3" s="1672" t="s">
        <v>993</v>
      </c>
      <c r="D3" s="1673"/>
      <c r="E3" s="1673"/>
      <c r="F3" s="1673"/>
      <c r="G3" s="1673"/>
      <c r="H3" s="1673"/>
      <c r="I3" s="1673"/>
      <c r="J3" s="1673"/>
      <c r="K3" s="1673"/>
      <c r="L3" s="1673"/>
      <c r="M3" s="1674"/>
    </row>
    <row r="4" spans="1:13" ht="15.75" customHeight="1" x14ac:dyDescent="0.25">
      <c r="A4" s="1637"/>
      <c r="B4" s="1242" t="s">
        <v>72</v>
      </c>
      <c r="C4" s="1243" t="s">
        <v>136</v>
      </c>
      <c r="D4" s="1244"/>
      <c r="E4" s="1245"/>
      <c r="F4" s="1675" t="s">
        <v>994</v>
      </c>
      <c r="G4" s="1643"/>
      <c r="H4" s="1245" t="s">
        <v>342</v>
      </c>
      <c r="I4" s="1243"/>
      <c r="J4" s="1243"/>
      <c r="K4" s="1243"/>
      <c r="L4" s="1243"/>
      <c r="M4" s="1245"/>
    </row>
    <row r="5" spans="1:13" ht="16.5" customHeight="1" x14ac:dyDescent="0.25">
      <c r="A5" s="1637"/>
      <c r="B5" s="1246" t="s">
        <v>75</v>
      </c>
      <c r="C5" s="1676" t="s">
        <v>342</v>
      </c>
      <c r="D5" s="1677"/>
      <c r="E5" s="1677"/>
      <c r="F5" s="1677"/>
      <c r="G5" s="1677"/>
      <c r="H5" s="1677"/>
      <c r="I5" s="1677"/>
      <c r="J5" s="1677"/>
      <c r="K5" s="1677"/>
      <c r="L5" s="1677"/>
      <c r="M5" s="1656"/>
    </row>
    <row r="6" spans="1:13" ht="15.75" x14ac:dyDescent="0.25">
      <c r="A6" s="1637"/>
      <c r="B6" s="1242" t="s">
        <v>76</v>
      </c>
      <c r="C6" s="1247" t="s">
        <v>342</v>
      </c>
      <c r="D6" s="1247"/>
      <c r="E6" s="1247"/>
      <c r="F6" s="1247"/>
      <c r="G6" s="1247"/>
      <c r="H6" s="1247"/>
      <c r="I6" s="1247"/>
      <c r="J6" s="1247"/>
      <c r="K6" s="1247"/>
      <c r="L6" s="1247"/>
      <c r="M6" s="1248"/>
    </row>
    <row r="7" spans="1:13" ht="15.75" x14ac:dyDescent="0.25">
      <c r="A7" s="1637"/>
      <c r="B7" s="1242" t="s">
        <v>929</v>
      </c>
      <c r="C7" s="1678" t="s">
        <v>556</v>
      </c>
      <c r="D7" s="1642"/>
      <c r="E7" s="1249"/>
      <c r="F7" s="1249"/>
      <c r="G7" s="1250"/>
      <c r="H7" s="1251" t="s">
        <v>79</v>
      </c>
      <c r="I7" s="1678" t="s">
        <v>150</v>
      </c>
      <c r="J7" s="1642"/>
      <c r="K7" s="1642"/>
      <c r="L7" s="1642"/>
      <c r="M7" s="1643"/>
    </row>
    <row r="8" spans="1:13" ht="15.75" x14ac:dyDescent="0.25">
      <c r="A8" s="1637"/>
      <c r="B8" s="1649" t="s">
        <v>77</v>
      </c>
      <c r="C8" s="1657"/>
      <c r="D8" s="1658"/>
      <c r="E8" s="1658"/>
      <c r="F8" s="1252"/>
      <c r="G8" s="1252"/>
      <c r="H8" s="1252"/>
      <c r="I8" s="1249"/>
      <c r="J8" s="1249"/>
      <c r="K8" s="1249"/>
      <c r="L8" s="1249"/>
      <c r="M8" s="1250"/>
    </row>
    <row r="9" spans="1:13" ht="15.75" x14ac:dyDescent="0.25">
      <c r="A9" s="1637"/>
      <c r="B9" s="1650"/>
      <c r="C9" s="1679"/>
      <c r="D9" s="1640"/>
      <c r="E9" s="1249"/>
      <c r="F9" s="1680"/>
      <c r="G9" s="1640"/>
      <c r="H9" s="1249"/>
      <c r="I9" s="1680"/>
      <c r="J9" s="1640"/>
      <c r="K9" s="1249"/>
      <c r="L9" s="1249"/>
      <c r="M9" s="1250"/>
    </row>
    <row r="10" spans="1:13" ht="15.75" x14ac:dyDescent="0.25">
      <c r="A10" s="1637"/>
      <c r="B10" s="1651"/>
      <c r="C10" s="1639" t="s">
        <v>79</v>
      </c>
      <c r="D10" s="1640"/>
      <c r="E10" s="1243"/>
      <c r="F10" s="1639" t="s">
        <v>79</v>
      </c>
      <c r="G10" s="1640"/>
      <c r="H10" s="1243"/>
      <c r="I10" s="1639" t="s">
        <v>79</v>
      </c>
      <c r="J10" s="1640"/>
      <c r="K10" s="1243"/>
      <c r="L10" s="1243"/>
      <c r="M10" s="1245"/>
    </row>
    <row r="11" spans="1:13" ht="236.1" customHeight="1" x14ac:dyDescent="0.25">
      <c r="A11" s="1645"/>
      <c r="B11" s="1246" t="s">
        <v>85</v>
      </c>
      <c r="C11" s="1641" t="s">
        <v>995</v>
      </c>
      <c r="D11" s="1642"/>
      <c r="E11" s="1642"/>
      <c r="F11" s="1642"/>
      <c r="G11" s="1642"/>
      <c r="H11" s="1642"/>
      <c r="I11" s="1642"/>
      <c r="J11" s="1642"/>
      <c r="K11" s="1642"/>
      <c r="L11" s="1642"/>
      <c r="M11" s="1643"/>
    </row>
    <row r="12" spans="1:13" ht="32.1" customHeight="1" x14ac:dyDescent="0.25">
      <c r="A12" s="1644" t="s">
        <v>48</v>
      </c>
      <c r="B12" s="1242" t="s">
        <v>87</v>
      </c>
      <c r="C12" s="1646" t="s">
        <v>996</v>
      </c>
      <c r="D12" s="1642"/>
      <c r="E12" s="1647"/>
      <c r="F12" s="1647"/>
      <c r="G12" s="1647"/>
      <c r="H12" s="1647"/>
      <c r="I12" s="1647"/>
      <c r="J12" s="1647"/>
      <c r="K12" s="1647"/>
      <c r="L12" s="1647"/>
      <c r="M12" s="1648"/>
    </row>
    <row r="13" spans="1:13" ht="8.25" customHeight="1" x14ac:dyDescent="0.25">
      <c r="A13" s="1637"/>
      <c r="B13" s="1649" t="s">
        <v>89</v>
      </c>
      <c r="C13" s="1249"/>
      <c r="D13" s="1249"/>
      <c r="E13" s="1249"/>
      <c r="F13" s="1249"/>
      <c r="G13" s="1249"/>
      <c r="H13" s="1249"/>
      <c r="I13" s="1249"/>
      <c r="J13" s="1249"/>
      <c r="K13" s="1249"/>
      <c r="L13" s="1249"/>
      <c r="M13" s="1250"/>
    </row>
    <row r="14" spans="1:13" ht="9" customHeight="1" x14ac:dyDescent="0.25">
      <c r="A14" s="1637"/>
      <c r="B14" s="1650"/>
      <c r="C14" s="1249"/>
      <c r="D14" s="1243"/>
      <c r="E14" s="1249"/>
      <c r="F14" s="1243"/>
      <c r="G14" s="1249"/>
      <c r="H14" s="1243"/>
      <c r="I14" s="1249"/>
      <c r="J14" s="1243"/>
      <c r="K14" s="1249"/>
      <c r="L14" s="1249"/>
      <c r="M14" s="1250"/>
    </row>
    <row r="15" spans="1:13" ht="15.75" x14ac:dyDescent="0.25">
      <c r="A15" s="1637"/>
      <c r="B15" s="1650"/>
      <c r="C15" s="1249" t="s">
        <v>90</v>
      </c>
      <c r="D15" s="1253"/>
      <c r="E15" s="1249" t="s">
        <v>91</v>
      </c>
      <c r="F15" s="1253"/>
      <c r="G15" s="1249" t="s">
        <v>92</v>
      </c>
      <c r="H15" s="1253"/>
      <c r="I15" s="1249" t="s">
        <v>93</v>
      </c>
      <c r="J15" s="1253" t="s">
        <v>100</v>
      </c>
      <c r="K15" s="1249"/>
      <c r="L15" s="1249"/>
      <c r="M15" s="1250"/>
    </row>
    <row r="16" spans="1:13" ht="15.75" x14ac:dyDescent="0.25">
      <c r="A16" s="1637"/>
      <c r="B16" s="1650"/>
      <c r="C16" s="1249" t="s">
        <v>94</v>
      </c>
      <c r="D16" s="1253"/>
      <c r="E16" s="1249" t="s">
        <v>95</v>
      </c>
      <c r="F16" s="1253"/>
      <c r="G16" s="1249" t="s">
        <v>96</v>
      </c>
      <c r="H16" s="1253"/>
      <c r="I16" s="1249"/>
      <c r="J16" s="1249"/>
      <c r="K16" s="1249"/>
      <c r="L16" s="1249"/>
      <c r="M16" s="1250"/>
    </row>
    <row r="17" spans="1:13" ht="15.75" x14ac:dyDescent="0.25">
      <c r="A17" s="1637"/>
      <c r="B17" s="1650"/>
      <c r="C17" s="1249" t="s">
        <v>97</v>
      </c>
      <c r="D17" s="1253"/>
      <c r="E17" s="1249" t="s">
        <v>98</v>
      </c>
      <c r="F17" s="1253"/>
      <c r="G17" s="1249"/>
      <c r="H17" s="1249"/>
      <c r="I17" s="1249"/>
      <c r="J17" s="1249"/>
      <c r="K17" s="1249"/>
      <c r="L17" s="1249"/>
      <c r="M17" s="1250"/>
    </row>
    <row r="18" spans="1:13" ht="15.75" x14ac:dyDescent="0.25">
      <c r="A18" s="1637"/>
      <c r="B18" s="1650"/>
      <c r="C18" s="1249" t="s">
        <v>99</v>
      </c>
      <c r="D18" s="1253"/>
      <c r="E18" s="1249" t="s">
        <v>101</v>
      </c>
      <c r="F18" s="1243"/>
      <c r="G18" s="1243"/>
      <c r="H18" s="1243"/>
      <c r="I18" s="1243"/>
      <c r="J18" s="1243"/>
      <c r="K18" s="1243"/>
      <c r="L18" s="1243"/>
      <c r="M18" s="1245"/>
    </row>
    <row r="19" spans="1:13" ht="9.75" customHeight="1" x14ac:dyDescent="0.25">
      <c r="A19" s="1637"/>
      <c r="B19" s="1651"/>
      <c r="C19" s="1243"/>
      <c r="D19" s="1243"/>
      <c r="E19" s="1243"/>
      <c r="F19" s="1243"/>
      <c r="G19" s="1243"/>
      <c r="H19" s="1243"/>
      <c r="I19" s="1243"/>
      <c r="J19" s="1243"/>
      <c r="K19" s="1243"/>
      <c r="L19" s="1243"/>
      <c r="M19" s="1245"/>
    </row>
    <row r="20" spans="1:13" ht="15.75" x14ac:dyDescent="0.25">
      <c r="A20" s="1637"/>
      <c r="B20" s="1649" t="s">
        <v>103</v>
      </c>
      <c r="C20" s="1249"/>
      <c r="D20" s="1249"/>
      <c r="E20" s="1249"/>
      <c r="F20" s="1249"/>
      <c r="G20" s="1249"/>
      <c r="H20" s="1249"/>
      <c r="I20" s="1249"/>
      <c r="J20" s="1249"/>
      <c r="K20" s="1249"/>
      <c r="L20" s="1249"/>
      <c r="M20" s="1250"/>
    </row>
    <row r="21" spans="1:13" ht="15.75" x14ac:dyDescent="0.25">
      <c r="A21" s="1637"/>
      <c r="B21" s="1650"/>
      <c r="C21" s="1249" t="s">
        <v>104</v>
      </c>
      <c r="D21" s="1254"/>
      <c r="E21" s="1249"/>
      <c r="F21" s="1249" t="s">
        <v>105</v>
      </c>
      <c r="G21" s="1254"/>
      <c r="H21" s="1249"/>
      <c r="I21" s="1249" t="s">
        <v>106</v>
      </c>
      <c r="J21" s="1254" t="s">
        <v>100</v>
      </c>
      <c r="K21" s="1249"/>
      <c r="L21" s="1249"/>
      <c r="M21" s="1250"/>
    </row>
    <row r="22" spans="1:13" ht="15.75" x14ac:dyDescent="0.25">
      <c r="A22" s="1637"/>
      <c r="B22" s="1650"/>
      <c r="C22" s="1249" t="s">
        <v>107</v>
      </c>
      <c r="D22" s="1253"/>
      <c r="E22" s="1249"/>
      <c r="F22" s="1249" t="s">
        <v>108</v>
      </c>
      <c r="G22" s="1253"/>
      <c r="H22" s="1249"/>
      <c r="I22" s="1249"/>
      <c r="J22" s="1249"/>
      <c r="K22" s="1249"/>
      <c r="L22" s="1249"/>
      <c r="M22" s="1250"/>
    </row>
    <row r="23" spans="1:13" ht="15.75" x14ac:dyDescent="0.25">
      <c r="A23" s="1637"/>
      <c r="B23" s="1650"/>
      <c r="C23" s="1243"/>
      <c r="D23" s="1243"/>
      <c r="E23" s="1243"/>
      <c r="F23" s="1243"/>
      <c r="G23" s="1243"/>
      <c r="H23" s="1243"/>
      <c r="I23" s="1243"/>
      <c r="J23" s="1243"/>
      <c r="K23" s="1243"/>
      <c r="L23" s="1243"/>
      <c r="M23" s="1245"/>
    </row>
    <row r="24" spans="1:13" ht="15.75" x14ac:dyDescent="0.25">
      <c r="A24" s="1637"/>
      <c r="B24" s="1255" t="s">
        <v>109</v>
      </c>
      <c r="C24" s="1249"/>
      <c r="D24" s="1249"/>
      <c r="E24" s="1249"/>
      <c r="F24" s="1249"/>
      <c r="G24" s="1249"/>
      <c r="H24" s="1249"/>
      <c r="I24" s="1249"/>
      <c r="J24" s="1249"/>
      <c r="K24" s="1249"/>
      <c r="L24" s="1249"/>
      <c r="M24" s="1250"/>
    </row>
    <row r="25" spans="1:13" ht="15.75" x14ac:dyDescent="0.25">
      <c r="A25" s="1637"/>
      <c r="B25" s="1256"/>
      <c r="C25" s="1250" t="s">
        <v>110</v>
      </c>
      <c r="D25" s="1257" t="s">
        <v>111</v>
      </c>
      <c r="E25" s="1249"/>
      <c r="F25" s="1249" t="s">
        <v>112</v>
      </c>
      <c r="G25" s="1254" t="s">
        <v>111</v>
      </c>
      <c r="H25" s="1249"/>
      <c r="I25" s="1249" t="s">
        <v>113</v>
      </c>
      <c r="J25" s="1258"/>
      <c r="K25" s="1247"/>
      <c r="L25" s="1248"/>
      <c r="M25" s="1250"/>
    </row>
    <row r="26" spans="1:13" ht="15.75" x14ac:dyDescent="0.25">
      <c r="A26" s="1637"/>
      <c r="B26" s="1246"/>
      <c r="C26" s="1243"/>
      <c r="D26" s="1243"/>
      <c r="E26" s="1243"/>
      <c r="F26" s="1243"/>
      <c r="G26" s="1243"/>
      <c r="H26" s="1243"/>
      <c r="I26" s="1243"/>
      <c r="J26" s="1243"/>
      <c r="K26" s="1243"/>
      <c r="L26" s="1243"/>
      <c r="M26" s="1245"/>
    </row>
    <row r="27" spans="1:13" ht="15.75" x14ac:dyDescent="0.25">
      <c r="A27" s="1637"/>
      <c r="B27" s="1649" t="s">
        <v>114</v>
      </c>
      <c r="C27" s="1259"/>
      <c r="D27" s="1259"/>
      <c r="E27" s="1259"/>
      <c r="F27" s="1259"/>
      <c r="G27" s="1259"/>
      <c r="H27" s="1259"/>
      <c r="I27" s="1259"/>
      <c r="J27" s="1259"/>
      <c r="K27" s="1259"/>
      <c r="L27" s="1249"/>
      <c r="M27" s="1250"/>
    </row>
    <row r="28" spans="1:13" ht="15.75" x14ac:dyDescent="0.25">
      <c r="A28" s="1637"/>
      <c r="B28" s="1650"/>
      <c r="C28" s="1249" t="s">
        <v>115</v>
      </c>
      <c r="D28" s="1260">
        <v>2023</v>
      </c>
      <c r="E28" s="1259"/>
      <c r="F28" s="1249" t="s">
        <v>116</v>
      </c>
      <c r="G28" s="1377" t="s">
        <v>997</v>
      </c>
      <c r="H28" s="1259"/>
      <c r="I28" s="1249"/>
      <c r="J28" s="1259"/>
      <c r="K28" s="1259"/>
      <c r="L28" s="1249"/>
      <c r="M28" s="1250"/>
    </row>
    <row r="29" spans="1:13" ht="15.75" x14ac:dyDescent="0.25">
      <c r="A29" s="1637"/>
      <c r="B29" s="1650"/>
      <c r="C29" s="1249"/>
      <c r="D29" s="1261"/>
      <c r="E29" s="1259"/>
      <c r="F29" s="1249"/>
      <c r="G29" s="1259"/>
      <c r="H29" s="1259"/>
      <c r="I29" s="1249"/>
      <c r="J29" s="1259"/>
      <c r="K29" s="1259"/>
      <c r="L29" s="1249"/>
      <c r="M29" s="1250"/>
    </row>
    <row r="30" spans="1:13" ht="15.75" x14ac:dyDescent="0.25">
      <c r="A30" s="1637"/>
      <c r="B30" s="1255" t="s">
        <v>117</v>
      </c>
      <c r="C30" s="1252"/>
      <c r="D30" s="1252"/>
      <c r="E30" s="1252"/>
      <c r="F30" s="1252"/>
      <c r="G30" s="1252"/>
      <c r="H30" s="1252"/>
      <c r="I30" s="1252"/>
      <c r="J30" s="1252"/>
      <c r="K30" s="1252"/>
      <c r="L30" s="1252"/>
      <c r="M30" s="1262"/>
    </row>
    <row r="31" spans="1:13" ht="15.75" x14ac:dyDescent="0.25">
      <c r="A31" s="1637"/>
      <c r="B31" s="1256"/>
      <c r="C31" s="1249"/>
      <c r="D31" s="1249" t="s">
        <v>118</v>
      </c>
      <c r="E31" s="1249"/>
      <c r="F31" s="1249" t="s">
        <v>119</v>
      </c>
      <c r="G31" s="1249"/>
      <c r="H31" s="1249" t="s">
        <v>120</v>
      </c>
      <c r="I31" s="1249"/>
      <c r="J31" s="1249" t="s">
        <v>121</v>
      </c>
      <c r="K31" s="1249"/>
      <c r="L31" s="1249" t="s">
        <v>122</v>
      </c>
      <c r="M31" s="1250"/>
    </row>
    <row r="32" spans="1:13" ht="15.75" x14ac:dyDescent="0.25">
      <c r="A32" s="1637"/>
      <c r="B32" s="1256"/>
      <c r="C32" s="1249"/>
      <c r="D32" s="1208">
        <v>1</v>
      </c>
      <c r="E32" s="1263"/>
      <c r="F32" s="1208">
        <v>1</v>
      </c>
      <c r="G32" s="1263"/>
      <c r="H32" s="1208">
        <v>1</v>
      </c>
      <c r="I32" s="1263"/>
      <c r="J32" s="1208">
        <v>1</v>
      </c>
      <c r="K32" s="1263"/>
      <c r="L32" s="1208">
        <v>1</v>
      </c>
      <c r="M32" s="1263"/>
    </row>
    <row r="33" spans="1:13" ht="15.75" x14ac:dyDescent="0.25">
      <c r="A33" s="1637"/>
      <c r="B33" s="1256"/>
      <c r="C33" s="1249"/>
      <c r="D33" s="1265" t="s">
        <v>123</v>
      </c>
      <c r="E33" s="1265"/>
      <c r="F33" s="1265" t="s">
        <v>124</v>
      </c>
      <c r="G33" s="1265"/>
      <c r="H33" s="1265" t="s">
        <v>125</v>
      </c>
      <c r="I33" s="1265"/>
      <c r="J33" s="1265" t="s">
        <v>126</v>
      </c>
      <c r="K33" s="1265"/>
      <c r="L33" s="1265" t="s">
        <v>127</v>
      </c>
      <c r="M33" s="1266"/>
    </row>
    <row r="34" spans="1:13" ht="15.75" x14ac:dyDescent="0.25">
      <c r="A34" s="1637"/>
      <c r="B34" s="1256"/>
      <c r="C34" s="1249"/>
      <c r="D34" s="1208">
        <v>1</v>
      </c>
      <c r="E34" s="1263"/>
      <c r="F34" s="1208">
        <v>1</v>
      </c>
      <c r="G34" s="1263"/>
      <c r="H34" s="1208">
        <v>1</v>
      </c>
      <c r="I34" s="1263"/>
      <c r="J34" s="1208">
        <v>1</v>
      </c>
      <c r="K34" s="1263"/>
      <c r="L34" s="1208">
        <v>1</v>
      </c>
      <c r="M34" s="1263"/>
    </row>
    <row r="35" spans="1:13" ht="15.75" x14ac:dyDescent="0.25">
      <c r="A35" s="1637"/>
      <c r="B35" s="1256"/>
      <c r="C35" s="1249"/>
      <c r="D35" s="1265" t="s">
        <v>128</v>
      </c>
      <c r="E35" s="1265"/>
      <c r="F35" s="1265" t="s">
        <v>129</v>
      </c>
      <c r="G35" s="1265"/>
      <c r="H35" s="1265" t="s">
        <v>130</v>
      </c>
      <c r="I35" s="1265"/>
      <c r="J35" s="1265" t="s">
        <v>131</v>
      </c>
      <c r="K35" s="1265"/>
      <c r="L35" s="1265" t="s">
        <v>132</v>
      </c>
      <c r="M35" s="1266"/>
    </row>
    <row r="36" spans="1:13" ht="15.75" x14ac:dyDescent="0.25">
      <c r="A36" s="1637"/>
      <c r="B36" s="1256"/>
      <c r="C36" s="1249"/>
      <c r="D36" s="1208">
        <v>1</v>
      </c>
      <c r="E36" s="1263"/>
      <c r="F36" s="1208">
        <v>1</v>
      </c>
      <c r="G36" s="1263"/>
      <c r="H36" s="1264"/>
      <c r="I36" s="1263"/>
      <c r="J36" s="1264"/>
      <c r="K36" s="1263"/>
      <c r="L36" s="1264"/>
      <c r="M36" s="1263"/>
    </row>
    <row r="37" spans="1:13" ht="15.75" x14ac:dyDescent="0.25">
      <c r="A37" s="1637"/>
      <c r="B37" s="1256"/>
      <c r="C37" s="1249"/>
      <c r="D37" s="1267" t="s">
        <v>132</v>
      </c>
      <c r="E37" s="1267"/>
      <c r="F37" s="1267" t="s">
        <v>133</v>
      </c>
      <c r="G37" s="1267"/>
      <c r="H37" s="1265"/>
      <c r="I37" s="1265"/>
      <c r="J37" s="1265"/>
      <c r="K37" s="1265"/>
      <c r="L37" s="1265"/>
      <c r="M37" s="1266"/>
    </row>
    <row r="38" spans="1:13" ht="15.75" x14ac:dyDescent="0.25">
      <c r="A38" s="1637"/>
      <c r="B38" s="1256"/>
      <c r="C38" s="1249"/>
      <c r="D38" s="1268"/>
      <c r="E38" s="1269"/>
      <c r="F38" s="1652">
        <v>1</v>
      </c>
      <c r="G38" s="1653"/>
      <c r="H38" s="1265"/>
      <c r="I38" s="1265"/>
      <c r="J38" s="1265"/>
      <c r="K38" s="1265"/>
      <c r="L38" s="1265"/>
      <c r="M38" s="1266"/>
    </row>
    <row r="39" spans="1:13" ht="15.75" x14ac:dyDescent="0.25">
      <c r="A39" s="1637"/>
      <c r="B39" s="1246"/>
      <c r="C39" s="1243"/>
      <c r="D39" s="1270"/>
      <c r="E39" s="1270"/>
      <c r="F39" s="1270"/>
      <c r="G39" s="1270"/>
      <c r="H39" s="1654"/>
      <c r="I39" s="1640"/>
      <c r="J39" s="1270"/>
      <c r="K39" s="1270"/>
      <c r="L39" s="1270"/>
      <c r="M39" s="1271"/>
    </row>
    <row r="40" spans="1:13" ht="18" customHeight="1" x14ac:dyDescent="0.25">
      <c r="A40" s="1637"/>
      <c r="B40" s="1649" t="s">
        <v>134</v>
      </c>
      <c r="C40" s="1249"/>
      <c r="D40" s="1249"/>
      <c r="E40" s="1249"/>
      <c r="F40" s="1249"/>
      <c r="G40" s="1249"/>
      <c r="H40" s="1249"/>
      <c r="I40" s="1249"/>
      <c r="J40" s="1249"/>
      <c r="K40" s="1249"/>
      <c r="L40" s="1249"/>
      <c r="M40" s="1250"/>
    </row>
    <row r="41" spans="1:13" ht="15.75" x14ac:dyDescent="0.25">
      <c r="A41" s="1637"/>
      <c r="B41" s="1650"/>
      <c r="C41" s="1249"/>
      <c r="D41" s="1249" t="s">
        <v>135</v>
      </c>
      <c r="E41" s="1243" t="s">
        <v>136</v>
      </c>
      <c r="F41" s="1655" t="s">
        <v>137</v>
      </c>
      <c r="G41" s="1657" t="s">
        <v>99</v>
      </c>
      <c r="H41" s="1658"/>
      <c r="I41" s="1658"/>
      <c r="J41" s="1659"/>
      <c r="K41" s="1249" t="s">
        <v>101</v>
      </c>
      <c r="L41" s="1661"/>
      <c r="M41" s="1662"/>
    </row>
    <row r="42" spans="1:13" ht="15.75" x14ac:dyDescent="0.25">
      <c r="A42" s="1637"/>
      <c r="B42" s="1650"/>
      <c r="C42" s="1249"/>
      <c r="D42" s="1254"/>
      <c r="E42" s="1245" t="s">
        <v>100</v>
      </c>
      <c r="F42" s="1656"/>
      <c r="G42" s="1645"/>
      <c r="H42" s="1640"/>
      <c r="I42" s="1640"/>
      <c r="J42" s="1660"/>
      <c r="K42" s="1249"/>
      <c r="L42" s="1645"/>
      <c r="M42" s="1663"/>
    </row>
    <row r="43" spans="1:13" ht="15.75" x14ac:dyDescent="0.25">
      <c r="A43" s="1637"/>
      <c r="B43" s="1651"/>
      <c r="C43" s="1243"/>
      <c r="D43" s="1243"/>
      <c r="E43" s="1243"/>
      <c r="F43" s="1243"/>
      <c r="G43" s="1243"/>
      <c r="H43" s="1243"/>
      <c r="I43" s="1243"/>
      <c r="J43" s="1243"/>
      <c r="K43" s="1243"/>
      <c r="L43" s="1249"/>
      <c r="M43" s="1250"/>
    </row>
    <row r="44" spans="1:13" ht="168" customHeight="1" x14ac:dyDescent="0.25">
      <c r="A44" s="1637"/>
      <c r="B44" s="1242" t="s">
        <v>139</v>
      </c>
      <c r="C44" s="1664" t="s">
        <v>998</v>
      </c>
      <c r="D44" s="1665"/>
      <c r="E44" s="1665"/>
      <c r="F44" s="1665"/>
      <c r="G44" s="1665"/>
      <c r="H44" s="1665"/>
      <c r="I44" s="1665"/>
      <c r="J44" s="1665"/>
      <c r="K44" s="1665"/>
      <c r="L44" s="1665"/>
      <c r="M44" s="1666"/>
    </row>
    <row r="45" spans="1:13" ht="38.450000000000003" customHeight="1" x14ac:dyDescent="0.25">
      <c r="A45" s="1637"/>
      <c r="B45" s="1435" t="s">
        <v>936</v>
      </c>
      <c r="C45" s="1667" t="s">
        <v>810</v>
      </c>
      <c r="D45" s="1668"/>
      <c r="E45" s="1668"/>
      <c r="F45" s="1668"/>
      <c r="G45" s="1668"/>
      <c r="H45" s="1668"/>
      <c r="I45" s="1668"/>
      <c r="J45" s="1668"/>
      <c r="K45" s="1668"/>
      <c r="L45" s="1668"/>
      <c r="M45" s="1668"/>
    </row>
    <row r="46" spans="1:13" ht="15.75" x14ac:dyDescent="0.25">
      <c r="A46" s="1637"/>
      <c r="B46" s="1242" t="s">
        <v>999</v>
      </c>
      <c r="C46" s="1589" t="s">
        <v>959</v>
      </c>
      <c r="D46" s="1590"/>
      <c r="E46" s="1590"/>
      <c r="F46" s="1590"/>
      <c r="G46" s="1590"/>
      <c r="H46" s="1590"/>
      <c r="I46" s="1590"/>
      <c r="J46" s="1590"/>
      <c r="K46" s="1590"/>
      <c r="L46" s="1590"/>
      <c r="M46" s="1591"/>
    </row>
    <row r="47" spans="1:13" ht="15" customHeight="1" x14ac:dyDescent="0.25">
      <c r="A47" s="1637"/>
      <c r="B47" s="1242" t="s">
        <v>143</v>
      </c>
      <c r="C47" s="1589" t="s">
        <v>939</v>
      </c>
      <c r="D47" s="1590"/>
      <c r="E47" s="1590"/>
      <c r="F47" s="1590"/>
      <c r="G47" s="1590"/>
      <c r="H47" s="1590"/>
      <c r="I47" s="1590"/>
      <c r="J47" s="1590"/>
      <c r="K47" s="1590"/>
      <c r="L47" s="1590"/>
      <c r="M47" s="1591"/>
    </row>
    <row r="48" spans="1:13" ht="15" customHeight="1" x14ac:dyDescent="0.25">
      <c r="A48" s="1645"/>
      <c r="B48" s="1242" t="s">
        <v>144</v>
      </c>
      <c r="C48" s="1589" t="s">
        <v>111</v>
      </c>
      <c r="D48" s="1590"/>
      <c r="E48" s="1590"/>
      <c r="F48" s="1590"/>
      <c r="G48" s="1590"/>
      <c r="H48" s="1590"/>
      <c r="I48" s="1590"/>
      <c r="J48" s="1590"/>
      <c r="K48" s="1590"/>
      <c r="L48" s="1590"/>
      <c r="M48" s="1591"/>
    </row>
    <row r="49" spans="1:13" ht="15.75" customHeight="1" x14ac:dyDescent="0.25">
      <c r="A49" s="1636" t="s">
        <v>60</v>
      </c>
      <c r="B49" s="1272" t="s">
        <v>145</v>
      </c>
      <c r="C49" s="1589" t="s">
        <v>940</v>
      </c>
      <c r="D49" s="1590"/>
      <c r="E49" s="1590"/>
      <c r="F49" s="1590"/>
      <c r="G49" s="1590"/>
      <c r="H49" s="1590"/>
      <c r="I49" s="1590"/>
      <c r="J49" s="1590"/>
      <c r="K49" s="1590"/>
      <c r="L49" s="1590"/>
      <c r="M49" s="1591"/>
    </row>
    <row r="50" spans="1:13" ht="15" customHeight="1" x14ac:dyDescent="0.25">
      <c r="A50" s="1637"/>
      <c r="B50" s="1272" t="s">
        <v>147</v>
      </c>
      <c r="C50" s="1589" t="s">
        <v>941</v>
      </c>
      <c r="D50" s="1590"/>
      <c r="E50" s="1590"/>
      <c r="F50" s="1590"/>
      <c r="G50" s="1590"/>
      <c r="H50" s="1590"/>
      <c r="I50" s="1590"/>
      <c r="J50" s="1590"/>
      <c r="K50" s="1590"/>
      <c r="L50" s="1590"/>
      <c r="M50" s="1591"/>
    </row>
    <row r="51" spans="1:13" ht="15" customHeight="1" x14ac:dyDescent="0.25">
      <c r="A51" s="1637"/>
      <c r="B51" s="1272" t="s">
        <v>149</v>
      </c>
      <c r="C51" s="1589" t="s">
        <v>167</v>
      </c>
      <c r="D51" s="1590"/>
      <c r="E51" s="1590"/>
      <c r="F51" s="1590"/>
      <c r="G51" s="1590"/>
      <c r="H51" s="1590"/>
      <c r="I51" s="1590"/>
      <c r="J51" s="1590"/>
      <c r="K51" s="1590"/>
      <c r="L51" s="1590"/>
      <c r="M51" s="1591"/>
    </row>
    <row r="52" spans="1:13" ht="15.75" customHeight="1" x14ac:dyDescent="0.25">
      <c r="A52" s="1637"/>
      <c r="B52" s="1272" t="s">
        <v>151</v>
      </c>
      <c r="C52" s="1589" t="s">
        <v>942</v>
      </c>
      <c r="D52" s="1590"/>
      <c r="E52" s="1590"/>
      <c r="F52" s="1590"/>
      <c r="G52" s="1590"/>
      <c r="H52" s="1590"/>
      <c r="I52" s="1590"/>
      <c r="J52" s="1590"/>
      <c r="K52" s="1590"/>
      <c r="L52" s="1590"/>
      <c r="M52" s="1591"/>
    </row>
    <row r="53" spans="1:13" ht="15.75" customHeight="1" x14ac:dyDescent="0.25">
      <c r="A53" s="1637"/>
      <c r="B53" s="1272" t="s">
        <v>153</v>
      </c>
      <c r="C53" s="1594" t="s">
        <v>943</v>
      </c>
      <c r="D53" s="1590"/>
      <c r="E53" s="1590"/>
      <c r="F53" s="1590"/>
      <c r="G53" s="1590"/>
      <c r="H53" s="1590"/>
      <c r="I53" s="1590"/>
      <c r="J53" s="1590"/>
      <c r="K53" s="1590"/>
      <c r="L53" s="1590"/>
      <c r="M53" s="1591"/>
    </row>
    <row r="54" spans="1:13" ht="15.75" customHeight="1" thickBot="1" x14ac:dyDescent="0.3">
      <c r="A54" s="1638"/>
      <c r="B54" s="1272" t="s">
        <v>155</v>
      </c>
      <c r="C54" s="1589"/>
      <c r="D54" s="1590"/>
      <c r="E54" s="1590"/>
      <c r="F54" s="1590"/>
      <c r="G54" s="1590"/>
      <c r="H54" s="1590"/>
      <c r="I54" s="1590"/>
      <c r="J54" s="1590"/>
      <c r="K54" s="1590"/>
      <c r="L54" s="1590"/>
      <c r="M54" s="1591"/>
    </row>
    <row r="55" spans="1:13" ht="15.75" customHeight="1" x14ac:dyDescent="0.25">
      <c r="A55" s="1634" t="s">
        <v>156</v>
      </c>
      <c r="B55" s="1272" t="s">
        <v>157</v>
      </c>
      <c r="C55" s="1589"/>
      <c r="D55" s="1590"/>
      <c r="E55" s="1590"/>
      <c r="F55" s="1590"/>
      <c r="G55" s="1590"/>
      <c r="H55" s="1590"/>
      <c r="I55" s="1590"/>
      <c r="J55" s="1590"/>
      <c r="K55" s="1590"/>
      <c r="L55" s="1590"/>
      <c r="M55" s="1591"/>
    </row>
    <row r="56" spans="1:13" ht="30" customHeight="1" x14ac:dyDescent="0.25">
      <c r="A56" s="1635"/>
      <c r="B56" s="1272" t="s">
        <v>158</v>
      </c>
      <c r="C56" s="1589"/>
      <c r="D56" s="1590"/>
      <c r="E56" s="1590"/>
      <c r="F56" s="1590"/>
      <c r="G56" s="1590"/>
      <c r="H56" s="1590"/>
      <c r="I56" s="1590"/>
      <c r="J56" s="1590"/>
      <c r="K56" s="1590"/>
      <c r="L56" s="1590"/>
      <c r="M56" s="1591"/>
    </row>
    <row r="57" spans="1:13" ht="30" customHeight="1" x14ac:dyDescent="0.25">
      <c r="A57" s="1635"/>
      <c r="B57" s="1273" t="s">
        <v>79</v>
      </c>
      <c r="C57" s="1508" t="s">
        <v>944</v>
      </c>
      <c r="D57" s="1508"/>
      <c r="E57" s="1508"/>
      <c r="F57" s="1508"/>
      <c r="G57" s="1508"/>
      <c r="H57" s="1508"/>
      <c r="I57" s="1508"/>
      <c r="J57" s="1508"/>
      <c r="K57" s="1508"/>
      <c r="L57" s="1508"/>
      <c r="M57" s="1508"/>
    </row>
    <row r="58" spans="1:13" ht="83.25" customHeight="1" thickBot="1" x14ac:dyDescent="0.3">
      <c r="A58" s="1274" t="s">
        <v>64</v>
      </c>
      <c r="B58" s="1275"/>
      <c r="C58" s="1511" t="s">
        <v>952</v>
      </c>
      <c r="D58" s="1512"/>
      <c r="E58" s="1512"/>
      <c r="F58" s="1512"/>
      <c r="G58" s="1512"/>
      <c r="H58" s="1512"/>
      <c r="I58" s="1512"/>
      <c r="J58" s="1512"/>
      <c r="K58" s="1512"/>
      <c r="L58" s="1512"/>
      <c r="M58" s="1513"/>
    </row>
    <row r="59" spans="1:13" ht="15.75" x14ac:dyDescent="0.25">
      <c r="B59" s="1235"/>
    </row>
    <row r="60" spans="1:13" ht="15.75" x14ac:dyDescent="0.25">
      <c r="B60" s="1235"/>
    </row>
    <row r="61" spans="1:13" ht="15.75" x14ac:dyDescent="0.25">
      <c r="B61" s="1235"/>
    </row>
    <row r="62" spans="1:13" ht="15.75" x14ac:dyDescent="0.25">
      <c r="B62" s="1235"/>
    </row>
    <row r="63" spans="1:13" ht="15.75" x14ac:dyDescent="0.25">
      <c r="B63" s="1235"/>
    </row>
    <row r="64" spans="1:13" ht="15.75" x14ac:dyDescent="0.25">
      <c r="B64" s="1235"/>
    </row>
    <row r="65" spans="2:2" ht="15.75" x14ac:dyDescent="0.25">
      <c r="B65" s="1235"/>
    </row>
    <row r="66" spans="2:2" ht="15.75" x14ac:dyDescent="0.25">
      <c r="B66" s="1235"/>
    </row>
    <row r="67" spans="2:2" ht="15.75" x14ac:dyDescent="0.25">
      <c r="B67" s="1235"/>
    </row>
    <row r="68" spans="2:2" ht="15.75" x14ac:dyDescent="0.25">
      <c r="B68" s="1235"/>
    </row>
    <row r="69" spans="2:2" ht="15.75" x14ac:dyDescent="0.25">
      <c r="B69" s="1235"/>
    </row>
    <row r="70" spans="2:2" ht="15.75" x14ac:dyDescent="0.25">
      <c r="B70" s="1235"/>
    </row>
    <row r="71" spans="2:2" ht="15.75" x14ac:dyDescent="0.25">
      <c r="B71" s="1235"/>
    </row>
    <row r="72" spans="2:2" ht="15.75" x14ac:dyDescent="0.25">
      <c r="B72" s="1235"/>
    </row>
    <row r="73" spans="2:2" ht="15.75" x14ac:dyDescent="0.25">
      <c r="B73" s="1235"/>
    </row>
    <row r="74" spans="2:2" ht="15.75" x14ac:dyDescent="0.25">
      <c r="B74" s="1235"/>
    </row>
    <row r="75" spans="2:2" ht="15.75" x14ac:dyDescent="0.25">
      <c r="B75" s="1235"/>
    </row>
    <row r="76" spans="2:2" ht="15.75" x14ac:dyDescent="0.25">
      <c r="B76" s="1235"/>
    </row>
    <row r="77" spans="2:2" ht="15.75" x14ac:dyDescent="0.25">
      <c r="B77" s="1235"/>
    </row>
    <row r="78" spans="2:2" ht="15.75" x14ac:dyDescent="0.25">
      <c r="B78" s="1235"/>
    </row>
    <row r="79" spans="2:2" ht="15.75" x14ac:dyDescent="0.25">
      <c r="B79" s="1235"/>
    </row>
    <row r="80" spans="2:2" ht="15.75" x14ac:dyDescent="0.25">
      <c r="B80" s="1235"/>
    </row>
    <row r="81" spans="2:2" ht="15.75" x14ac:dyDescent="0.25">
      <c r="B81" s="1235"/>
    </row>
    <row r="82" spans="2:2" ht="15.75" x14ac:dyDescent="0.25">
      <c r="B82" s="1235"/>
    </row>
    <row r="83" spans="2:2" ht="15.75" x14ac:dyDescent="0.25">
      <c r="B83" s="1235"/>
    </row>
    <row r="84" spans="2:2" ht="15.75" x14ac:dyDescent="0.25">
      <c r="B84" s="1235"/>
    </row>
    <row r="85" spans="2:2" ht="15.75" x14ac:dyDescent="0.25">
      <c r="B85" s="1235"/>
    </row>
    <row r="86" spans="2:2" ht="15.75" x14ac:dyDescent="0.25">
      <c r="B86" s="1235"/>
    </row>
    <row r="87" spans="2:2" ht="15.75" x14ac:dyDescent="0.25">
      <c r="B87" s="1235"/>
    </row>
    <row r="88" spans="2:2" ht="15.75" x14ac:dyDescent="0.25">
      <c r="B88" s="1235"/>
    </row>
    <row r="89" spans="2:2" ht="15.75" x14ac:dyDescent="0.25">
      <c r="B89" s="1235"/>
    </row>
    <row r="90" spans="2:2" ht="15.75" x14ac:dyDescent="0.25">
      <c r="B90" s="1235"/>
    </row>
    <row r="91" spans="2:2" ht="15.75" x14ac:dyDescent="0.25">
      <c r="B91" s="1235"/>
    </row>
    <row r="92" spans="2:2" ht="15.75" x14ac:dyDescent="0.25">
      <c r="B92" s="1235"/>
    </row>
    <row r="93" spans="2:2" ht="15.75" x14ac:dyDescent="0.25">
      <c r="B93" s="1235"/>
    </row>
    <row r="94" spans="2:2" ht="15.75" x14ac:dyDescent="0.25">
      <c r="B94" s="1235"/>
    </row>
    <row r="95" spans="2:2" ht="15.75" x14ac:dyDescent="0.25">
      <c r="B95" s="1235"/>
    </row>
    <row r="96" spans="2:2" ht="15.75" x14ac:dyDescent="0.25">
      <c r="B96" s="1235"/>
    </row>
    <row r="97" spans="2:2" ht="15.75" x14ac:dyDescent="0.25">
      <c r="B97" s="1235"/>
    </row>
    <row r="98" spans="2:2" ht="15.75" x14ac:dyDescent="0.25">
      <c r="B98" s="1235"/>
    </row>
    <row r="99" spans="2:2" ht="15.75" x14ac:dyDescent="0.25">
      <c r="B99" s="1235"/>
    </row>
    <row r="100" spans="2:2" ht="15.75" x14ac:dyDescent="0.25">
      <c r="B100" s="1235"/>
    </row>
    <row r="101" spans="2:2" ht="15.75" x14ac:dyDescent="0.25">
      <c r="B101" s="1235"/>
    </row>
    <row r="102" spans="2:2" ht="15.75" x14ac:dyDescent="0.25">
      <c r="B102" s="1235"/>
    </row>
    <row r="103" spans="2:2" ht="15.75" x14ac:dyDescent="0.25">
      <c r="B103" s="1235"/>
    </row>
    <row r="104" spans="2:2" ht="15.75" x14ac:dyDescent="0.25">
      <c r="B104" s="1235"/>
    </row>
    <row r="105" spans="2:2" ht="15.75" x14ac:dyDescent="0.25">
      <c r="B105" s="1235"/>
    </row>
    <row r="106" spans="2:2" ht="15.75" x14ac:dyDescent="0.25">
      <c r="B106" s="1235"/>
    </row>
    <row r="107" spans="2:2" ht="15.75" x14ac:dyDescent="0.25">
      <c r="B107" s="1235"/>
    </row>
    <row r="108" spans="2:2" ht="15.75" x14ac:dyDescent="0.25">
      <c r="B108" s="1235"/>
    </row>
    <row r="109" spans="2:2" ht="15.75" x14ac:dyDescent="0.25">
      <c r="B109" s="1235"/>
    </row>
    <row r="110" spans="2:2" ht="15.75" x14ac:dyDescent="0.25">
      <c r="B110" s="1235"/>
    </row>
    <row r="111" spans="2:2" ht="15.75" x14ac:dyDescent="0.25">
      <c r="B111" s="1235"/>
    </row>
    <row r="112" spans="2:2" ht="15.75" x14ac:dyDescent="0.25">
      <c r="B112" s="1235"/>
    </row>
    <row r="113" spans="2:2" ht="15.75" x14ac:dyDescent="0.25">
      <c r="B113" s="1235"/>
    </row>
    <row r="114" spans="2:2" ht="15.75" x14ac:dyDescent="0.25">
      <c r="B114" s="1235"/>
    </row>
    <row r="115" spans="2:2" ht="15.75" x14ac:dyDescent="0.25">
      <c r="B115" s="1235"/>
    </row>
    <row r="116" spans="2:2" ht="15.75" x14ac:dyDescent="0.25">
      <c r="B116" s="1235"/>
    </row>
    <row r="117" spans="2:2" ht="15.75" x14ac:dyDescent="0.25">
      <c r="B117" s="1235"/>
    </row>
    <row r="118" spans="2:2" ht="15.75" x14ac:dyDescent="0.25">
      <c r="B118" s="1235"/>
    </row>
    <row r="119" spans="2:2" ht="15.75" x14ac:dyDescent="0.25">
      <c r="B119" s="1235"/>
    </row>
    <row r="120" spans="2:2" ht="15.75" x14ac:dyDescent="0.25">
      <c r="B120" s="1235"/>
    </row>
    <row r="121" spans="2:2" ht="15.75" x14ac:dyDescent="0.25">
      <c r="B121" s="1235"/>
    </row>
    <row r="122" spans="2:2" ht="15.75" x14ac:dyDescent="0.25">
      <c r="B122" s="1235"/>
    </row>
    <row r="123" spans="2:2" ht="15.75" x14ac:dyDescent="0.25">
      <c r="B123" s="1235"/>
    </row>
    <row r="124" spans="2:2" ht="15.75" x14ac:dyDescent="0.25">
      <c r="B124" s="1235"/>
    </row>
    <row r="125" spans="2:2" ht="15.75" x14ac:dyDescent="0.25">
      <c r="B125" s="1235"/>
    </row>
    <row r="126" spans="2:2" ht="15.75" x14ac:dyDescent="0.25">
      <c r="B126" s="1235"/>
    </row>
    <row r="127" spans="2:2" ht="15.75" x14ac:dyDescent="0.25">
      <c r="B127" s="1235"/>
    </row>
    <row r="128" spans="2:2" ht="15.75" x14ac:dyDescent="0.25">
      <c r="B128" s="1235"/>
    </row>
    <row r="129" spans="2:2" ht="15.75" x14ac:dyDescent="0.25">
      <c r="B129" s="1235"/>
    </row>
    <row r="130" spans="2:2" ht="15.75" x14ac:dyDescent="0.25">
      <c r="B130" s="1235"/>
    </row>
    <row r="131" spans="2:2" ht="15.75" x14ac:dyDescent="0.25">
      <c r="B131" s="1235"/>
    </row>
    <row r="132" spans="2:2" ht="15.75" x14ac:dyDescent="0.25">
      <c r="B132" s="1235"/>
    </row>
    <row r="133" spans="2:2" ht="15.75" x14ac:dyDescent="0.25">
      <c r="B133" s="1235"/>
    </row>
    <row r="134" spans="2:2" ht="15.75" x14ac:dyDescent="0.25">
      <c r="B134" s="1235"/>
    </row>
    <row r="135" spans="2:2" ht="15.75" x14ac:dyDescent="0.25">
      <c r="B135" s="1235"/>
    </row>
    <row r="136" spans="2:2" ht="15.75" x14ac:dyDescent="0.25">
      <c r="B136" s="1235"/>
    </row>
    <row r="137" spans="2:2" ht="15.75" x14ac:dyDescent="0.25">
      <c r="B137" s="1235"/>
    </row>
    <row r="138" spans="2:2" ht="15.75" x14ac:dyDescent="0.25">
      <c r="B138" s="1235"/>
    </row>
    <row r="139" spans="2:2" ht="15.75" x14ac:dyDescent="0.25">
      <c r="B139" s="1235"/>
    </row>
    <row r="140" spans="2:2" ht="15.75" x14ac:dyDescent="0.25">
      <c r="B140" s="1235"/>
    </row>
    <row r="141" spans="2:2" ht="15.75" x14ac:dyDescent="0.25">
      <c r="B141" s="1235"/>
    </row>
    <row r="142" spans="2:2" ht="15.75" x14ac:dyDescent="0.25">
      <c r="B142" s="1235"/>
    </row>
    <row r="143" spans="2:2" ht="15.75" x14ac:dyDescent="0.25">
      <c r="B143" s="1235"/>
    </row>
    <row r="144" spans="2:2" ht="15.75" x14ac:dyDescent="0.25">
      <c r="B144" s="1235"/>
    </row>
    <row r="145" spans="2:2" ht="15.75" x14ac:dyDescent="0.25">
      <c r="B145" s="1235"/>
    </row>
    <row r="146" spans="2:2" ht="15.75" x14ac:dyDescent="0.25">
      <c r="B146" s="1235"/>
    </row>
    <row r="147" spans="2:2" ht="15.75" x14ac:dyDescent="0.25">
      <c r="B147" s="1235"/>
    </row>
    <row r="148" spans="2:2" ht="15.75" x14ac:dyDescent="0.25">
      <c r="B148" s="1235"/>
    </row>
    <row r="149" spans="2:2" ht="15.75" x14ac:dyDescent="0.25">
      <c r="B149" s="1235"/>
    </row>
    <row r="150" spans="2:2" ht="15.75" x14ac:dyDescent="0.25">
      <c r="B150" s="1235"/>
    </row>
    <row r="151" spans="2:2" ht="15.75" x14ac:dyDescent="0.25">
      <c r="B151" s="1235"/>
    </row>
    <row r="152" spans="2:2" ht="15.75" x14ac:dyDescent="0.25">
      <c r="B152" s="1235"/>
    </row>
    <row r="153" spans="2:2" ht="15.75" x14ac:dyDescent="0.25">
      <c r="B153" s="1235"/>
    </row>
    <row r="154" spans="2:2" ht="15.75" x14ac:dyDescent="0.25">
      <c r="B154" s="1235"/>
    </row>
    <row r="155" spans="2:2" ht="15.75" x14ac:dyDescent="0.25">
      <c r="B155" s="1235"/>
    </row>
    <row r="156" spans="2:2" ht="15.75" x14ac:dyDescent="0.25">
      <c r="B156" s="1235"/>
    </row>
    <row r="157" spans="2:2" ht="15.75" x14ac:dyDescent="0.25">
      <c r="B157" s="1235"/>
    </row>
    <row r="158" spans="2:2" ht="15.75" x14ac:dyDescent="0.25">
      <c r="B158" s="1235"/>
    </row>
    <row r="159" spans="2:2" ht="15.75" x14ac:dyDescent="0.25">
      <c r="B159" s="1235"/>
    </row>
    <row r="160" spans="2:2" ht="15.75" x14ac:dyDescent="0.25">
      <c r="B160" s="1235"/>
    </row>
    <row r="161" spans="2:2" ht="15.75" x14ac:dyDescent="0.25">
      <c r="B161" s="1235"/>
    </row>
    <row r="162" spans="2:2" ht="15.75" x14ac:dyDescent="0.25">
      <c r="B162" s="1235"/>
    </row>
    <row r="163" spans="2:2" ht="15.75" x14ac:dyDescent="0.25">
      <c r="B163" s="1235"/>
    </row>
    <row r="164" spans="2:2" ht="15.75" x14ac:dyDescent="0.25">
      <c r="B164" s="1235"/>
    </row>
    <row r="165" spans="2:2" ht="15.75" x14ac:dyDescent="0.25">
      <c r="B165" s="1235"/>
    </row>
    <row r="166" spans="2:2" ht="15.75" x14ac:dyDescent="0.25">
      <c r="B166" s="1235"/>
    </row>
    <row r="167" spans="2:2" ht="15.75" x14ac:dyDescent="0.25">
      <c r="B167" s="1235"/>
    </row>
    <row r="168" spans="2:2" ht="15.75" x14ac:dyDescent="0.25">
      <c r="B168" s="1235"/>
    </row>
    <row r="169" spans="2:2" ht="15.75" x14ac:dyDescent="0.25">
      <c r="B169" s="1235"/>
    </row>
    <row r="170" spans="2:2" ht="15.75" x14ac:dyDescent="0.25">
      <c r="B170" s="1235"/>
    </row>
    <row r="171" spans="2:2" ht="15.75" x14ac:dyDescent="0.25">
      <c r="B171" s="1235"/>
    </row>
    <row r="172" spans="2:2" ht="15.75" x14ac:dyDescent="0.25">
      <c r="B172" s="1235"/>
    </row>
    <row r="173" spans="2:2" ht="15.75" x14ac:dyDescent="0.25">
      <c r="B173" s="1235"/>
    </row>
    <row r="174" spans="2:2" ht="15.75" x14ac:dyDescent="0.25">
      <c r="B174" s="1235"/>
    </row>
    <row r="175" spans="2:2" ht="15.75" x14ac:dyDescent="0.25">
      <c r="B175" s="1235"/>
    </row>
    <row r="176" spans="2:2" ht="15.75" x14ac:dyDescent="0.25">
      <c r="B176" s="1235"/>
    </row>
    <row r="177" spans="2:2" ht="15.75" x14ac:dyDescent="0.25">
      <c r="B177" s="1235"/>
    </row>
    <row r="178" spans="2:2" ht="15.75" x14ac:dyDescent="0.25">
      <c r="B178" s="1235"/>
    </row>
    <row r="179" spans="2:2" ht="15.75" x14ac:dyDescent="0.25">
      <c r="B179" s="1235"/>
    </row>
    <row r="180" spans="2:2" ht="15.75" x14ac:dyDescent="0.25">
      <c r="B180" s="1235"/>
    </row>
    <row r="181" spans="2:2" ht="15.75" x14ac:dyDescent="0.25">
      <c r="B181" s="1235"/>
    </row>
    <row r="182" spans="2:2" ht="15.75" x14ac:dyDescent="0.25">
      <c r="B182" s="1235"/>
    </row>
    <row r="183" spans="2:2" ht="15.75" x14ac:dyDescent="0.25">
      <c r="B183" s="1235"/>
    </row>
    <row r="184" spans="2:2" ht="15.75" x14ac:dyDescent="0.25">
      <c r="B184" s="1235"/>
    </row>
    <row r="185" spans="2:2" ht="15.75" x14ac:dyDescent="0.25">
      <c r="B185" s="1235"/>
    </row>
    <row r="186" spans="2:2" ht="15.75" x14ac:dyDescent="0.25">
      <c r="B186" s="1235"/>
    </row>
    <row r="187" spans="2:2" ht="15.75" x14ac:dyDescent="0.25">
      <c r="B187" s="1235"/>
    </row>
    <row r="188" spans="2:2" ht="15.75" x14ac:dyDescent="0.25">
      <c r="B188" s="1235"/>
    </row>
    <row r="189" spans="2:2" ht="15.75" x14ac:dyDescent="0.25">
      <c r="B189" s="1235"/>
    </row>
    <row r="190" spans="2:2" ht="15.75" x14ac:dyDescent="0.25">
      <c r="B190" s="1235"/>
    </row>
    <row r="191" spans="2:2" ht="15.75" x14ac:dyDescent="0.25">
      <c r="B191" s="1235"/>
    </row>
    <row r="192" spans="2:2" ht="15.75" x14ac:dyDescent="0.25">
      <c r="B192" s="1235"/>
    </row>
    <row r="193" spans="2:2" ht="15.75" x14ac:dyDescent="0.25">
      <c r="B193" s="1235"/>
    </row>
    <row r="194" spans="2:2" ht="15.75" x14ac:dyDescent="0.25">
      <c r="B194" s="1235"/>
    </row>
    <row r="195" spans="2:2" ht="15.75" x14ac:dyDescent="0.25">
      <c r="B195" s="1235"/>
    </row>
    <row r="196" spans="2:2" ht="15.75" x14ac:dyDescent="0.25">
      <c r="B196" s="1235"/>
    </row>
    <row r="197" spans="2:2" ht="15.75" x14ac:dyDescent="0.25">
      <c r="B197" s="1235"/>
    </row>
    <row r="198" spans="2:2" ht="15.75" x14ac:dyDescent="0.25">
      <c r="B198" s="1235"/>
    </row>
    <row r="199" spans="2:2" ht="15.75" x14ac:dyDescent="0.25">
      <c r="B199" s="1235"/>
    </row>
    <row r="200" spans="2:2" ht="15.75" x14ac:dyDescent="0.25">
      <c r="B200" s="1235"/>
    </row>
    <row r="201" spans="2:2" ht="15.75" x14ac:dyDescent="0.25">
      <c r="B201" s="1235"/>
    </row>
    <row r="202" spans="2:2" ht="15.75" x14ac:dyDescent="0.25">
      <c r="B202" s="1235"/>
    </row>
    <row r="203" spans="2:2" ht="15.75" x14ac:dyDescent="0.25">
      <c r="B203" s="1235"/>
    </row>
    <row r="204" spans="2:2" ht="15.75" x14ac:dyDescent="0.25">
      <c r="B204" s="1235"/>
    </row>
    <row r="205" spans="2:2" ht="15.75" x14ac:dyDescent="0.25">
      <c r="B205" s="1235"/>
    </row>
    <row r="206" spans="2:2" ht="15.75" x14ac:dyDescent="0.25">
      <c r="B206" s="1235"/>
    </row>
    <row r="207" spans="2:2" ht="15.75" x14ac:dyDescent="0.25">
      <c r="B207" s="1235"/>
    </row>
    <row r="208" spans="2:2" ht="15.75" x14ac:dyDescent="0.25">
      <c r="B208" s="1235"/>
    </row>
    <row r="209" spans="2:2" ht="15.75" x14ac:dyDescent="0.25">
      <c r="B209" s="1235"/>
    </row>
    <row r="210" spans="2:2" ht="15.75" x14ac:dyDescent="0.25">
      <c r="B210" s="1235"/>
    </row>
    <row r="211" spans="2:2" ht="15.75" x14ac:dyDescent="0.25">
      <c r="B211" s="1235"/>
    </row>
    <row r="212" spans="2:2" ht="15.75" x14ac:dyDescent="0.25">
      <c r="B212" s="1235"/>
    </row>
    <row r="213" spans="2:2" ht="15.75" x14ac:dyDescent="0.25">
      <c r="B213" s="1235"/>
    </row>
    <row r="214" spans="2:2" ht="15.75" x14ac:dyDescent="0.25">
      <c r="B214" s="1235"/>
    </row>
    <row r="215" spans="2:2" ht="15.75" x14ac:dyDescent="0.25">
      <c r="B215" s="1235"/>
    </row>
    <row r="216" spans="2:2" ht="15.75" x14ac:dyDescent="0.25">
      <c r="B216" s="1235"/>
    </row>
    <row r="217" spans="2:2" ht="15.75" x14ac:dyDescent="0.25">
      <c r="B217" s="1235"/>
    </row>
    <row r="218" spans="2:2" ht="15.75" x14ac:dyDescent="0.25">
      <c r="B218" s="1235"/>
    </row>
    <row r="219" spans="2:2" ht="15.75" x14ac:dyDescent="0.25">
      <c r="B219" s="1235"/>
    </row>
    <row r="220" spans="2:2" ht="15.75" x14ac:dyDescent="0.25">
      <c r="B220" s="1235"/>
    </row>
    <row r="221" spans="2:2" ht="15.75" x14ac:dyDescent="0.25">
      <c r="B221" s="1235"/>
    </row>
    <row r="222" spans="2:2" ht="15.75" x14ac:dyDescent="0.25">
      <c r="B222" s="1235"/>
    </row>
    <row r="223" spans="2:2" ht="15.75" x14ac:dyDescent="0.25">
      <c r="B223" s="1235"/>
    </row>
    <row r="224" spans="2:2" ht="15.75" x14ac:dyDescent="0.25">
      <c r="B224" s="1235"/>
    </row>
    <row r="225" spans="2:2" ht="15.75" x14ac:dyDescent="0.25">
      <c r="B225" s="1235"/>
    </row>
    <row r="226" spans="2:2" ht="15.75" x14ac:dyDescent="0.25">
      <c r="B226" s="1235"/>
    </row>
    <row r="227" spans="2:2" ht="15.75" x14ac:dyDescent="0.25">
      <c r="B227" s="1235"/>
    </row>
    <row r="228" spans="2:2" ht="15.75" x14ac:dyDescent="0.25">
      <c r="B228" s="1235"/>
    </row>
    <row r="229" spans="2:2" ht="15.75" x14ac:dyDescent="0.25">
      <c r="B229" s="1235"/>
    </row>
    <row r="230" spans="2:2" ht="15.75" x14ac:dyDescent="0.25">
      <c r="B230" s="1235"/>
    </row>
    <row r="231" spans="2:2" ht="15.75" x14ac:dyDescent="0.25">
      <c r="B231" s="1235"/>
    </row>
    <row r="232" spans="2:2" ht="15.75" x14ac:dyDescent="0.25">
      <c r="B232" s="1235"/>
    </row>
    <row r="233" spans="2:2" ht="15.75" x14ac:dyDescent="0.25">
      <c r="B233" s="1235"/>
    </row>
    <row r="234" spans="2:2" ht="15.75" x14ac:dyDescent="0.25">
      <c r="B234" s="1235"/>
    </row>
    <row r="235" spans="2:2" ht="15.75" x14ac:dyDescent="0.25">
      <c r="B235" s="1235"/>
    </row>
    <row r="236" spans="2:2" ht="15.75" x14ac:dyDescent="0.25">
      <c r="B236" s="1235"/>
    </row>
    <row r="237" spans="2:2" ht="15.75" x14ac:dyDescent="0.25">
      <c r="B237" s="1235"/>
    </row>
    <row r="238" spans="2:2" ht="15.75" x14ac:dyDescent="0.25">
      <c r="B238" s="1235"/>
    </row>
    <row r="239" spans="2:2" ht="15.75" x14ac:dyDescent="0.25">
      <c r="B239" s="1235"/>
    </row>
    <row r="240" spans="2:2" ht="15.75" x14ac:dyDescent="0.25">
      <c r="B240" s="1235"/>
    </row>
    <row r="241" spans="2:2" ht="15.75" x14ac:dyDescent="0.25">
      <c r="B241" s="1235"/>
    </row>
    <row r="242" spans="2:2" ht="15.75" x14ac:dyDescent="0.25">
      <c r="B242" s="1235"/>
    </row>
    <row r="243" spans="2:2" ht="15.75" x14ac:dyDescent="0.25">
      <c r="B243" s="1235"/>
    </row>
    <row r="244" spans="2:2" ht="15.75" x14ac:dyDescent="0.25">
      <c r="B244" s="1235"/>
    </row>
    <row r="245" spans="2:2" ht="15.75" x14ac:dyDescent="0.25">
      <c r="B245" s="1235"/>
    </row>
    <row r="246" spans="2:2" ht="15.75" x14ac:dyDescent="0.25">
      <c r="B246" s="1235"/>
    </row>
    <row r="247" spans="2:2" ht="15.75" x14ac:dyDescent="0.25">
      <c r="B247" s="1235"/>
    </row>
    <row r="248" spans="2:2" ht="15.75" x14ac:dyDescent="0.25">
      <c r="B248" s="1235"/>
    </row>
    <row r="249" spans="2:2" ht="15.75" x14ac:dyDescent="0.25">
      <c r="B249" s="1235"/>
    </row>
    <row r="250" spans="2:2" ht="15.75" x14ac:dyDescent="0.25">
      <c r="B250" s="1235"/>
    </row>
    <row r="251" spans="2:2" ht="15.75" x14ac:dyDescent="0.25">
      <c r="B251" s="1235"/>
    </row>
    <row r="252" spans="2:2" ht="15.75" x14ac:dyDescent="0.25">
      <c r="B252" s="1235"/>
    </row>
    <row r="253" spans="2:2" ht="15.75" x14ac:dyDescent="0.25">
      <c r="B253" s="1235"/>
    </row>
    <row r="254" spans="2:2" ht="15.75" x14ac:dyDescent="0.25">
      <c r="B254" s="1235"/>
    </row>
    <row r="255" spans="2:2" ht="15.75" x14ac:dyDescent="0.25">
      <c r="B255" s="1235"/>
    </row>
    <row r="256" spans="2:2" ht="15.75" x14ac:dyDescent="0.25">
      <c r="B256" s="1235"/>
    </row>
    <row r="257" spans="2:2" ht="15.75" x14ac:dyDescent="0.25">
      <c r="B257" s="1235"/>
    </row>
    <row r="258" spans="2:2" ht="15.75" x14ac:dyDescent="0.25">
      <c r="B258" s="1235"/>
    </row>
    <row r="259" spans="2:2" ht="15.75" x14ac:dyDescent="0.25">
      <c r="B259" s="1235"/>
    </row>
    <row r="260" spans="2:2" ht="15.75" x14ac:dyDescent="0.25">
      <c r="B260" s="1235"/>
    </row>
    <row r="261" spans="2:2" ht="15.75" x14ac:dyDescent="0.25">
      <c r="B261" s="1235"/>
    </row>
    <row r="262" spans="2:2" ht="15.75" x14ac:dyDescent="0.25">
      <c r="B262" s="1235"/>
    </row>
    <row r="263" spans="2:2" ht="15.75" x14ac:dyDescent="0.25">
      <c r="B263" s="1235"/>
    </row>
    <row r="264" spans="2:2" ht="15.75" x14ac:dyDescent="0.25">
      <c r="B264" s="1235"/>
    </row>
    <row r="265" spans="2:2" ht="15.75" x14ac:dyDescent="0.25">
      <c r="B265" s="1235"/>
    </row>
    <row r="266" spans="2:2" ht="15.75" x14ac:dyDescent="0.25">
      <c r="B266" s="1235"/>
    </row>
    <row r="267" spans="2:2" ht="15.75" x14ac:dyDescent="0.25">
      <c r="B267" s="1235"/>
    </row>
    <row r="268" spans="2:2" ht="15.75" x14ac:dyDescent="0.25">
      <c r="B268" s="1235"/>
    </row>
    <row r="269" spans="2:2" ht="15.75" x14ac:dyDescent="0.25">
      <c r="B269" s="1235"/>
    </row>
    <row r="270" spans="2:2" ht="15.75" x14ac:dyDescent="0.25">
      <c r="B270" s="1235"/>
    </row>
    <row r="271" spans="2:2" ht="15.75" x14ac:dyDescent="0.25">
      <c r="B271" s="1235"/>
    </row>
    <row r="272" spans="2:2" ht="15.75" x14ac:dyDescent="0.25">
      <c r="B272" s="1235"/>
    </row>
    <row r="273" spans="2:2" ht="15.75" x14ac:dyDescent="0.25">
      <c r="B273" s="1235"/>
    </row>
    <row r="274" spans="2:2" ht="15.75" x14ac:dyDescent="0.25">
      <c r="B274" s="1235"/>
    </row>
    <row r="275" spans="2:2" ht="15.75" x14ac:dyDescent="0.25">
      <c r="B275" s="1235"/>
    </row>
    <row r="276" spans="2:2" ht="15.75" x14ac:dyDescent="0.25">
      <c r="B276" s="1235"/>
    </row>
    <row r="277" spans="2:2" ht="15.75" x14ac:dyDescent="0.25">
      <c r="B277" s="1235"/>
    </row>
    <row r="278" spans="2:2" ht="15.75" x14ac:dyDescent="0.25">
      <c r="B278" s="1235"/>
    </row>
    <row r="279" spans="2:2" ht="15.75" x14ac:dyDescent="0.25">
      <c r="B279" s="1235"/>
    </row>
    <row r="280" spans="2:2" ht="15.75" x14ac:dyDescent="0.25">
      <c r="B280" s="1235"/>
    </row>
    <row r="281" spans="2:2" ht="15.75" x14ac:dyDescent="0.25">
      <c r="B281" s="1235"/>
    </row>
    <row r="282" spans="2:2" ht="15.75" x14ac:dyDescent="0.25">
      <c r="B282" s="1235"/>
    </row>
    <row r="283" spans="2:2" ht="15.75" x14ac:dyDescent="0.25">
      <c r="B283" s="1235"/>
    </row>
    <row r="284" spans="2:2" ht="15.75" x14ac:dyDescent="0.25">
      <c r="B284" s="1235"/>
    </row>
    <row r="285" spans="2:2" ht="15.75" x14ac:dyDescent="0.25">
      <c r="B285" s="1235"/>
    </row>
    <row r="286" spans="2:2" ht="15.75" x14ac:dyDescent="0.25">
      <c r="B286" s="1235"/>
    </row>
    <row r="287" spans="2:2" ht="15.75" x14ac:dyDescent="0.25">
      <c r="B287" s="1235"/>
    </row>
    <row r="288" spans="2:2" ht="15.75" x14ac:dyDescent="0.25">
      <c r="B288" s="1235"/>
    </row>
    <row r="289" spans="2:2" ht="15.75" x14ac:dyDescent="0.25">
      <c r="B289" s="1235"/>
    </row>
    <row r="290" spans="2:2" ht="15.75" x14ac:dyDescent="0.25">
      <c r="B290" s="1235"/>
    </row>
    <row r="291" spans="2:2" ht="15.75" x14ac:dyDescent="0.25">
      <c r="B291" s="1235"/>
    </row>
    <row r="292" spans="2:2" ht="15.75" x14ac:dyDescent="0.25">
      <c r="B292" s="1235"/>
    </row>
    <row r="293" spans="2:2" ht="15.75" x14ac:dyDescent="0.25">
      <c r="B293" s="1235"/>
    </row>
    <row r="294" spans="2:2" ht="15.75" x14ac:dyDescent="0.25">
      <c r="B294" s="1235"/>
    </row>
    <row r="295" spans="2:2" ht="15.75" x14ac:dyDescent="0.25">
      <c r="B295" s="1235"/>
    </row>
    <row r="296" spans="2:2" ht="15.75" x14ac:dyDescent="0.25">
      <c r="B296" s="1235"/>
    </row>
    <row r="297" spans="2:2" ht="15.75" x14ac:dyDescent="0.25">
      <c r="B297" s="1235"/>
    </row>
    <row r="298" spans="2:2" ht="15.75" x14ac:dyDescent="0.25">
      <c r="B298" s="1235"/>
    </row>
    <row r="299" spans="2:2" ht="15.75" x14ac:dyDescent="0.25">
      <c r="B299" s="1235"/>
    </row>
    <row r="300" spans="2:2" ht="15.75" x14ac:dyDescent="0.25">
      <c r="B300" s="1235"/>
    </row>
    <row r="301" spans="2:2" ht="15.75" x14ac:dyDescent="0.25">
      <c r="B301" s="1235"/>
    </row>
    <row r="302" spans="2:2" ht="15.75" x14ac:dyDescent="0.25">
      <c r="B302" s="1235"/>
    </row>
    <row r="303" spans="2:2" ht="15.75" x14ac:dyDescent="0.25">
      <c r="B303" s="1235"/>
    </row>
    <row r="304" spans="2:2" ht="15.75" x14ac:dyDescent="0.25">
      <c r="B304" s="1235"/>
    </row>
    <row r="305" spans="2:2" ht="15.75" x14ac:dyDescent="0.25">
      <c r="B305" s="1235"/>
    </row>
    <row r="306" spans="2:2" ht="15.75" x14ac:dyDescent="0.25">
      <c r="B306" s="1235"/>
    </row>
    <row r="307" spans="2:2" ht="15.75" x14ac:dyDescent="0.25">
      <c r="B307" s="1235"/>
    </row>
    <row r="308" spans="2:2" ht="15.75" x14ac:dyDescent="0.25">
      <c r="B308" s="1235"/>
    </row>
    <row r="309" spans="2:2" ht="15.75" x14ac:dyDescent="0.25">
      <c r="B309" s="1235"/>
    </row>
    <row r="310" spans="2:2" ht="15.75" x14ac:dyDescent="0.25">
      <c r="B310" s="1235"/>
    </row>
    <row r="311" spans="2:2" ht="15.75" x14ac:dyDescent="0.25">
      <c r="B311" s="1235"/>
    </row>
    <row r="312" spans="2:2" ht="15.75" x14ac:dyDescent="0.25">
      <c r="B312" s="1235"/>
    </row>
    <row r="313" spans="2:2" ht="15.75" x14ac:dyDescent="0.25">
      <c r="B313" s="1235"/>
    </row>
    <row r="314" spans="2:2" ht="15.75" x14ac:dyDescent="0.25">
      <c r="B314" s="1235"/>
    </row>
    <row r="315" spans="2:2" ht="15.75" x14ac:dyDescent="0.25">
      <c r="B315" s="1235"/>
    </row>
    <row r="316" spans="2:2" ht="15.75" x14ac:dyDescent="0.25">
      <c r="B316" s="1235"/>
    </row>
    <row r="317" spans="2:2" ht="15.75" x14ac:dyDescent="0.25">
      <c r="B317" s="1235"/>
    </row>
    <row r="318" spans="2:2" ht="15.75" x14ac:dyDescent="0.25">
      <c r="B318" s="1235"/>
    </row>
    <row r="319" spans="2:2" ht="15.75" x14ac:dyDescent="0.25">
      <c r="B319" s="1235"/>
    </row>
    <row r="320" spans="2:2" ht="15.75" x14ac:dyDescent="0.25">
      <c r="B320" s="1235"/>
    </row>
    <row r="321" spans="2:2" ht="15.75" x14ac:dyDescent="0.25">
      <c r="B321" s="1235"/>
    </row>
    <row r="322" spans="2:2" ht="15.75" x14ac:dyDescent="0.25">
      <c r="B322" s="1235"/>
    </row>
    <row r="323" spans="2:2" ht="15.75" x14ac:dyDescent="0.25">
      <c r="B323" s="1235"/>
    </row>
    <row r="324" spans="2:2" ht="15.75" x14ac:dyDescent="0.25">
      <c r="B324" s="1235"/>
    </row>
    <row r="325" spans="2:2" ht="15.75" x14ac:dyDescent="0.25">
      <c r="B325" s="1235"/>
    </row>
    <row r="326" spans="2:2" ht="15.75" x14ac:dyDescent="0.25">
      <c r="B326" s="1235"/>
    </row>
    <row r="327" spans="2:2" ht="15.75" x14ac:dyDescent="0.25">
      <c r="B327" s="1235"/>
    </row>
    <row r="328" spans="2:2" ht="15.75" x14ac:dyDescent="0.25">
      <c r="B328" s="1235"/>
    </row>
    <row r="329" spans="2:2" ht="15.75" x14ac:dyDescent="0.25">
      <c r="B329" s="1235"/>
    </row>
    <row r="330" spans="2:2" ht="15.75" x14ac:dyDescent="0.25">
      <c r="B330" s="1235"/>
    </row>
    <row r="331" spans="2:2" ht="15.75" x14ac:dyDescent="0.25">
      <c r="B331" s="1235"/>
    </row>
    <row r="332" spans="2:2" ht="15.75" x14ac:dyDescent="0.25">
      <c r="B332" s="1235"/>
    </row>
    <row r="333" spans="2:2" ht="15.75" x14ac:dyDescent="0.25">
      <c r="B333" s="1235"/>
    </row>
    <row r="334" spans="2:2" ht="15.75" x14ac:dyDescent="0.25">
      <c r="B334" s="1235"/>
    </row>
    <row r="335" spans="2:2" ht="15.75" x14ac:dyDescent="0.25">
      <c r="B335" s="1235"/>
    </row>
    <row r="336" spans="2:2" ht="15.75" x14ac:dyDescent="0.25">
      <c r="B336" s="1235"/>
    </row>
    <row r="337" spans="2:2" ht="15.75" x14ac:dyDescent="0.25">
      <c r="B337" s="1235"/>
    </row>
    <row r="338" spans="2:2" ht="15.75" x14ac:dyDescent="0.25">
      <c r="B338" s="1235"/>
    </row>
    <row r="339" spans="2:2" ht="15.75" x14ac:dyDescent="0.25">
      <c r="B339" s="1235"/>
    </row>
    <row r="340" spans="2:2" ht="15.75" x14ac:dyDescent="0.25">
      <c r="B340" s="1235"/>
    </row>
    <row r="341" spans="2:2" ht="15.75" x14ac:dyDescent="0.25">
      <c r="B341" s="1235"/>
    </row>
    <row r="342" spans="2:2" ht="15.75" x14ac:dyDescent="0.25">
      <c r="B342" s="1235"/>
    </row>
    <row r="343" spans="2:2" ht="15.75" x14ac:dyDescent="0.25">
      <c r="B343" s="1235"/>
    </row>
    <row r="344" spans="2:2" ht="15.75" x14ac:dyDescent="0.25">
      <c r="B344" s="1235"/>
    </row>
    <row r="345" spans="2:2" ht="15.75" x14ac:dyDescent="0.25">
      <c r="B345" s="1235"/>
    </row>
    <row r="346" spans="2:2" ht="15.75" x14ac:dyDescent="0.25">
      <c r="B346" s="1235"/>
    </row>
    <row r="347" spans="2:2" ht="15.75" x14ac:dyDescent="0.25">
      <c r="B347" s="1235"/>
    </row>
    <row r="348" spans="2:2" ht="15.75" x14ac:dyDescent="0.25">
      <c r="B348" s="1235"/>
    </row>
    <row r="349" spans="2:2" ht="15.75" x14ac:dyDescent="0.25">
      <c r="B349" s="1235"/>
    </row>
    <row r="350" spans="2:2" ht="15.75" x14ac:dyDescent="0.25">
      <c r="B350" s="1235"/>
    </row>
    <row r="351" spans="2:2" ht="15.75" x14ac:dyDescent="0.25">
      <c r="B351" s="1235"/>
    </row>
    <row r="352" spans="2:2" ht="15.75" x14ac:dyDescent="0.25">
      <c r="B352" s="1235"/>
    </row>
    <row r="353" spans="2:2" ht="15.75" x14ac:dyDescent="0.25">
      <c r="B353" s="1235"/>
    </row>
    <row r="354" spans="2:2" ht="15.75" x14ac:dyDescent="0.25">
      <c r="B354" s="1235"/>
    </row>
    <row r="355" spans="2:2" ht="15.75" x14ac:dyDescent="0.25">
      <c r="B355" s="1235"/>
    </row>
    <row r="356" spans="2:2" ht="15.75" x14ac:dyDescent="0.25">
      <c r="B356" s="1235"/>
    </row>
    <row r="357" spans="2:2" ht="15.75" x14ac:dyDescent="0.25">
      <c r="B357" s="1235"/>
    </row>
    <row r="358" spans="2:2" ht="15.75" x14ac:dyDescent="0.25">
      <c r="B358" s="1235"/>
    </row>
    <row r="359" spans="2:2" ht="15.75" x14ac:dyDescent="0.25">
      <c r="B359" s="1235"/>
    </row>
    <row r="360" spans="2:2" ht="15.75" x14ac:dyDescent="0.25">
      <c r="B360" s="1235"/>
    </row>
    <row r="361" spans="2:2" ht="15.75" x14ac:dyDescent="0.25">
      <c r="B361" s="1235"/>
    </row>
    <row r="362" spans="2:2" ht="15.75" x14ac:dyDescent="0.25">
      <c r="B362" s="1235"/>
    </row>
    <row r="363" spans="2:2" ht="15.75" x14ac:dyDescent="0.25">
      <c r="B363" s="1235"/>
    </row>
    <row r="364" spans="2:2" ht="15.75" x14ac:dyDescent="0.25">
      <c r="B364" s="1235"/>
    </row>
    <row r="365" spans="2:2" ht="15.75" x14ac:dyDescent="0.25">
      <c r="B365" s="1235"/>
    </row>
    <row r="366" spans="2:2" ht="15.75" x14ac:dyDescent="0.25">
      <c r="B366" s="1235"/>
    </row>
    <row r="367" spans="2:2" ht="15.75" x14ac:dyDescent="0.25">
      <c r="B367" s="1235"/>
    </row>
    <row r="368" spans="2:2" ht="15.75" x14ac:dyDescent="0.25">
      <c r="B368" s="1235"/>
    </row>
    <row r="369" spans="2:2" ht="15.75" x14ac:dyDescent="0.25">
      <c r="B369" s="1235"/>
    </row>
    <row r="370" spans="2:2" ht="15.75" x14ac:dyDescent="0.25">
      <c r="B370" s="1235"/>
    </row>
    <row r="371" spans="2:2" ht="15.75" x14ac:dyDescent="0.25">
      <c r="B371" s="1235"/>
    </row>
    <row r="372" spans="2:2" ht="15.75" x14ac:dyDescent="0.25">
      <c r="B372" s="1235"/>
    </row>
    <row r="373" spans="2:2" ht="15.75" x14ac:dyDescent="0.25">
      <c r="B373" s="1235"/>
    </row>
    <row r="374" spans="2:2" ht="15.75" x14ac:dyDescent="0.25">
      <c r="B374" s="1235"/>
    </row>
    <row r="375" spans="2:2" ht="15.75" x14ac:dyDescent="0.25">
      <c r="B375" s="1235"/>
    </row>
    <row r="376" spans="2:2" ht="15.75" x14ac:dyDescent="0.25">
      <c r="B376" s="1235"/>
    </row>
    <row r="377" spans="2:2" ht="15.75" x14ac:dyDescent="0.25">
      <c r="B377" s="1235"/>
    </row>
    <row r="378" spans="2:2" ht="15.75" x14ac:dyDescent="0.25">
      <c r="B378" s="1235"/>
    </row>
    <row r="379" spans="2:2" ht="15.75" x14ac:dyDescent="0.25">
      <c r="B379" s="1235"/>
    </row>
    <row r="380" spans="2:2" ht="15.75" x14ac:dyDescent="0.25">
      <c r="B380" s="1235"/>
    </row>
    <row r="381" spans="2:2" ht="15.75" x14ac:dyDescent="0.25">
      <c r="B381" s="1235"/>
    </row>
    <row r="382" spans="2:2" ht="15.75" x14ac:dyDescent="0.25">
      <c r="B382" s="1235"/>
    </row>
    <row r="383" spans="2:2" ht="15.75" x14ac:dyDescent="0.25">
      <c r="B383" s="1235"/>
    </row>
    <row r="384" spans="2:2" ht="15.75" x14ac:dyDescent="0.25">
      <c r="B384" s="1235"/>
    </row>
    <row r="385" spans="2:2" ht="15.75" x14ac:dyDescent="0.25">
      <c r="B385" s="1235"/>
    </row>
    <row r="386" spans="2:2" ht="15.75" x14ac:dyDescent="0.25">
      <c r="B386" s="1235"/>
    </row>
    <row r="387" spans="2:2" ht="15.75" x14ac:dyDescent="0.25">
      <c r="B387" s="1235"/>
    </row>
    <row r="388" spans="2:2" ht="15.75" x14ac:dyDescent="0.25">
      <c r="B388" s="1235"/>
    </row>
    <row r="389" spans="2:2" ht="15.75" x14ac:dyDescent="0.25">
      <c r="B389" s="1235"/>
    </row>
    <row r="390" spans="2:2" ht="15.75" x14ac:dyDescent="0.25">
      <c r="B390" s="1235"/>
    </row>
    <row r="391" spans="2:2" ht="15.75" x14ac:dyDescent="0.25">
      <c r="B391" s="1235"/>
    </row>
    <row r="392" spans="2:2" ht="15.75" x14ac:dyDescent="0.25">
      <c r="B392" s="1235"/>
    </row>
    <row r="393" spans="2:2" ht="15.75" x14ac:dyDescent="0.25">
      <c r="B393" s="1235"/>
    </row>
    <row r="394" spans="2:2" ht="15.75" x14ac:dyDescent="0.25">
      <c r="B394" s="1235"/>
    </row>
    <row r="395" spans="2:2" ht="15.75" x14ac:dyDescent="0.25">
      <c r="B395" s="1235"/>
    </row>
    <row r="396" spans="2:2" ht="15.75" x14ac:dyDescent="0.25">
      <c r="B396" s="1235"/>
    </row>
    <row r="397" spans="2:2" ht="15.75" x14ac:dyDescent="0.25">
      <c r="B397" s="1235"/>
    </row>
    <row r="398" spans="2:2" ht="15.75" x14ac:dyDescent="0.25">
      <c r="B398" s="1235"/>
    </row>
    <row r="399" spans="2:2" ht="15.75" x14ac:dyDescent="0.25">
      <c r="B399" s="1235"/>
    </row>
    <row r="400" spans="2:2" ht="15.75" x14ac:dyDescent="0.25">
      <c r="B400" s="1235"/>
    </row>
    <row r="401" spans="2:2" ht="15.75" x14ac:dyDescent="0.25">
      <c r="B401" s="1235"/>
    </row>
    <row r="402" spans="2:2" ht="15.75" x14ac:dyDescent="0.25">
      <c r="B402" s="1235"/>
    </row>
    <row r="403" spans="2:2" ht="15.75" x14ac:dyDescent="0.25">
      <c r="B403" s="1235"/>
    </row>
    <row r="404" spans="2:2" ht="15.75" x14ac:dyDescent="0.25">
      <c r="B404" s="1235"/>
    </row>
    <row r="405" spans="2:2" ht="15.75" x14ac:dyDescent="0.25">
      <c r="B405" s="1235"/>
    </row>
    <row r="406" spans="2:2" ht="15.75" x14ac:dyDescent="0.25">
      <c r="B406" s="1235"/>
    </row>
    <row r="407" spans="2:2" ht="15.75" x14ac:dyDescent="0.25">
      <c r="B407" s="1235"/>
    </row>
    <row r="408" spans="2:2" ht="15.75" x14ac:dyDescent="0.25">
      <c r="B408" s="1235"/>
    </row>
    <row r="409" spans="2:2" ht="15.75" x14ac:dyDescent="0.25">
      <c r="B409" s="1235"/>
    </row>
    <row r="410" spans="2:2" ht="15.75" x14ac:dyDescent="0.25">
      <c r="B410" s="1235"/>
    </row>
    <row r="411" spans="2:2" ht="15.75" x14ac:dyDescent="0.25">
      <c r="B411" s="1235"/>
    </row>
    <row r="412" spans="2:2" ht="15.75" x14ac:dyDescent="0.25">
      <c r="B412" s="1235"/>
    </row>
    <row r="413" spans="2:2" ht="15.75" x14ac:dyDescent="0.25">
      <c r="B413" s="1235"/>
    </row>
    <row r="414" spans="2:2" ht="15.75" x14ac:dyDescent="0.25">
      <c r="B414" s="1235"/>
    </row>
    <row r="415" spans="2:2" ht="15.75" x14ac:dyDescent="0.25">
      <c r="B415" s="1235"/>
    </row>
    <row r="416" spans="2:2" ht="15.75" x14ac:dyDescent="0.25">
      <c r="B416" s="1235"/>
    </row>
    <row r="417" spans="2:2" ht="15.75" x14ac:dyDescent="0.25">
      <c r="B417" s="1235"/>
    </row>
    <row r="418" spans="2:2" ht="15.75" x14ac:dyDescent="0.25">
      <c r="B418" s="1235"/>
    </row>
    <row r="419" spans="2:2" ht="15.75" x14ac:dyDescent="0.25">
      <c r="B419" s="1235"/>
    </row>
    <row r="420" spans="2:2" ht="15.75" x14ac:dyDescent="0.25">
      <c r="B420" s="1235"/>
    </row>
    <row r="421" spans="2:2" ht="15.75" x14ac:dyDescent="0.25">
      <c r="B421" s="1235"/>
    </row>
    <row r="422" spans="2:2" ht="15.75" x14ac:dyDescent="0.25">
      <c r="B422" s="1235"/>
    </row>
    <row r="423" spans="2:2" ht="15.75" x14ac:dyDescent="0.25">
      <c r="B423" s="1235"/>
    </row>
    <row r="424" spans="2:2" ht="15.75" x14ac:dyDescent="0.25">
      <c r="B424" s="1235"/>
    </row>
    <row r="425" spans="2:2" ht="15.75" x14ac:dyDescent="0.25">
      <c r="B425" s="1235"/>
    </row>
    <row r="426" spans="2:2" ht="15.75" x14ac:dyDescent="0.25">
      <c r="B426" s="1235"/>
    </row>
    <row r="427" spans="2:2" ht="15.75" x14ac:dyDescent="0.25">
      <c r="B427" s="1235"/>
    </row>
    <row r="428" spans="2:2" ht="15.75" x14ac:dyDescent="0.25">
      <c r="B428" s="1235"/>
    </row>
    <row r="429" spans="2:2" ht="15.75" x14ac:dyDescent="0.25">
      <c r="B429" s="1235"/>
    </row>
    <row r="430" spans="2:2" ht="15.75" x14ac:dyDescent="0.25">
      <c r="B430" s="1235"/>
    </row>
    <row r="431" spans="2:2" ht="15.75" x14ac:dyDescent="0.25">
      <c r="B431" s="1235"/>
    </row>
    <row r="432" spans="2:2" ht="15.75" x14ac:dyDescent="0.25">
      <c r="B432" s="1235"/>
    </row>
    <row r="433" spans="2:2" ht="15.75" x14ac:dyDescent="0.25">
      <c r="B433" s="1235"/>
    </row>
    <row r="434" spans="2:2" ht="15.75" x14ac:dyDescent="0.25">
      <c r="B434" s="1235"/>
    </row>
    <row r="435" spans="2:2" ht="15.75" x14ac:dyDescent="0.25">
      <c r="B435" s="1235"/>
    </row>
    <row r="436" spans="2:2" ht="15.75" x14ac:dyDescent="0.25">
      <c r="B436" s="1235"/>
    </row>
    <row r="437" spans="2:2" ht="15.75" x14ac:dyDescent="0.25">
      <c r="B437" s="1235"/>
    </row>
    <row r="438" spans="2:2" ht="15.75" x14ac:dyDescent="0.25">
      <c r="B438" s="1235"/>
    </row>
    <row r="439" spans="2:2" ht="15.75" x14ac:dyDescent="0.25">
      <c r="B439" s="1235"/>
    </row>
    <row r="440" spans="2:2" ht="15.75" x14ac:dyDescent="0.25">
      <c r="B440" s="1235"/>
    </row>
    <row r="441" spans="2:2" ht="15.75" x14ac:dyDescent="0.25">
      <c r="B441" s="1235"/>
    </row>
    <row r="442" spans="2:2" ht="15.75" x14ac:dyDescent="0.25">
      <c r="B442" s="1235"/>
    </row>
    <row r="443" spans="2:2" ht="15.75" x14ac:dyDescent="0.25">
      <c r="B443" s="1235"/>
    </row>
    <row r="444" spans="2:2" ht="15.75" x14ac:dyDescent="0.25">
      <c r="B444" s="1235"/>
    </row>
    <row r="445" spans="2:2" ht="15.75" x14ac:dyDescent="0.25">
      <c r="B445" s="1235"/>
    </row>
    <row r="446" spans="2:2" ht="15.75" x14ac:dyDescent="0.25">
      <c r="B446" s="1235"/>
    </row>
    <row r="447" spans="2:2" ht="15.75" x14ac:dyDescent="0.25">
      <c r="B447" s="1235"/>
    </row>
    <row r="448" spans="2:2" ht="15.75" x14ac:dyDescent="0.25">
      <c r="B448" s="1235"/>
    </row>
    <row r="449" spans="2:2" ht="15.75" x14ac:dyDescent="0.25">
      <c r="B449" s="1235"/>
    </row>
    <row r="450" spans="2:2" ht="15.75" x14ac:dyDescent="0.25">
      <c r="B450" s="1235"/>
    </row>
    <row r="451" spans="2:2" ht="15.75" x14ac:dyDescent="0.25">
      <c r="B451" s="1235"/>
    </row>
    <row r="452" spans="2:2" ht="15.75" x14ac:dyDescent="0.25">
      <c r="B452" s="1235"/>
    </row>
    <row r="453" spans="2:2" ht="15.75" x14ac:dyDescent="0.25">
      <c r="B453" s="1235"/>
    </row>
    <row r="454" spans="2:2" ht="15.75" x14ac:dyDescent="0.25">
      <c r="B454" s="1235"/>
    </row>
    <row r="455" spans="2:2" ht="15.75" x14ac:dyDescent="0.25">
      <c r="B455" s="1235"/>
    </row>
    <row r="456" spans="2:2" ht="15.75" x14ac:dyDescent="0.25">
      <c r="B456" s="1235"/>
    </row>
    <row r="457" spans="2:2" ht="15.75" x14ac:dyDescent="0.25">
      <c r="B457" s="1235"/>
    </row>
    <row r="458" spans="2:2" ht="15.75" x14ac:dyDescent="0.25">
      <c r="B458" s="1235"/>
    </row>
    <row r="459" spans="2:2" ht="15.75" x14ac:dyDescent="0.25">
      <c r="B459" s="1235"/>
    </row>
    <row r="460" spans="2:2" ht="15.75" x14ac:dyDescent="0.25">
      <c r="B460" s="1235"/>
    </row>
    <row r="461" spans="2:2" ht="15.75" x14ac:dyDescent="0.25">
      <c r="B461" s="1235"/>
    </row>
    <row r="462" spans="2:2" ht="15.75" x14ac:dyDescent="0.25">
      <c r="B462" s="1235"/>
    </row>
    <row r="463" spans="2:2" ht="15.75" x14ac:dyDescent="0.25">
      <c r="B463" s="1235"/>
    </row>
    <row r="464" spans="2:2" ht="15.75" x14ac:dyDescent="0.25">
      <c r="B464" s="1235"/>
    </row>
    <row r="465" spans="2:2" ht="15.75" x14ac:dyDescent="0.25">
      <c r="B465" s="1235"/>
    </row>
    <row r="466" spans="2:2" ht="15.75" x14ac:dyDescent="0.25">
      <c r="B466" s="1235"/>
    </row>
    <row r="467" spans="2:2" ht="15.75" x14ac:dyDescent="0.25">
      <c r="B467" s="1235"/>
    </row>
    <row r="468" spans="2:2" ht="15.75" x14ac:dyDescent="0.25">
      <c r="B468" s="1235"/>
    </row>
    <row r="469" spans="2:2" ht="15.75" x14ac:dyDescent="0.25">
      <c r="B469" s="1235"/>
    </row>
    <row r="470" spans="2:2" ht="15.75" x14ac:dyDescent="0.25">
      <c r="B470" s="1235"/>
    </row>
    <row r="471" spans="2:2" ht="15.75" x14ac:dyDescent="0.25">
      <c r="B471" s="1235"/>
    </row>
    <row r="472" spans="2:2" ht="15.75" x14ac:dyDescent="0.25">
      <c r="B472" s="1235"/>
    </row>
    <row r="473" spans="2:2" ht="15.75" x14ac:dyDescent="0.25">
      <c r="B473" s="1235"/>
    </row>
    <row r="474" spans="2:2" ht="15.75" x14ac:dyDescent="0.25">
      <c r="B474" s="1235"/>
    </row>
    <row r="475" spans="2:2" ht="15.75" x14ac:dyDescent="0.25">
      <c r="B475" s="1235"/>
    </row>
    <row r="476" spans="2:2" ht="15.75" x14ac:dyDescent="0.25">
      <c r="B476" s="1235"/>
    </row>
    <row r="477" spans="2:2" ht="15.75" x14ac:dyDescent="0.25">
      <c r="B477" s="1235"/>
    </row>
    <row r="478" spans="2:2" ht="15.75" x14ac:dyDescent="0.25">
      <c r="B478" s="1235"/>
    </row>
    <row r="479" spans="2:2" ht="15.75" x14ac:dyDescent="0.25">
      <c r="B479" s="1235"/>
    </row>
    <row r="480" spans="2:2" ht="15.75" x14ac:dyDescent="0.25">
      <c r="B480" s="1235"/>
    </row>
    <row r="481" spans="2:2" ht="15.75" x14ac:dyDescent="0.25">
      <c r="B481" s="1235"/>
    </row>
    <row r="482" spans="2:2" ht="15.75" x14ac:dyDescent="0.25">
      <c r="B482" s="1235"/>
    </row>
    <row r="483" spans="2:2" ht="15.75" x14ac:dyDescent="0.25">
      <c r="B483" s="1235"/>
    </row>
    <row r="484" spans="2:2" ht="15.75" x14ac:dyDescent="0.25">
      <c r="B484" s="1235"/>
    </row>
    <row r="485" spans="2:2" ht="15.75" x14ac:dyDescent="0.25">
      <c r="B485" s="1235"/>
    </row>
    <row r="486" spans="2:2" ht="15.75" x14ac:dyDescent="0.25">
      <c r="B486" s="1235"/>
    </row>
    <row r="487" spans="2:2" ht="15.75" x14ac:dyDescent="0.25">
      <c r="B487" s="1235"/>
    </row>
    <row r="488" spans="2:2" ht="15.75" x14ac:dyDescent="0.25">
      <c r="B488" s="1235"/>
    </row>
    <row r="489" spans="2:2" ht="15.75" x14ac:dyDescent="0.25">
      <c r="B489" s="1235"/>
    </row>
    <row r="490" spans="2:2" ht="15.75" x14ac:dyDescent="0.25">
      <c r="B490" s="1235"/>
    </row>
    <row r="491" spans="2:2" ht="15.75" x14ac:dyDescent="0.25">
      <c r="B491" s="1235"/>
    </row>
    <row r="492" spans="2:2" ht="15.75" x14ac:dyDescent="0.25">
      <c r="B492" s="1235"/>
    </row>
    <row r="493" spans="2:2" ht="15.75" x14ac:dyDescent="0.25">
      <c r="B493" s="1235"/>
    </row>
    <row r="494" spans="2:2" ht="15.75" x14ac:dyDescent="0.25">
      <c r="B494" s="1235"/>
    </row>
    <row r="495" spans="2:2" ht="15.75" x14ac:dyDescent="0.25">
      <c r="B495" s="1235"/>
    </row>
    <row r="496" spans="2:2" ht="15.75" x14ac:dyDescent="0.25">
      <c r="B496" s="1235"/>
    </row>
    <row r="497" spans="2:2" ht="15.75" x14ac:dyDescent="0.25">
      <c r="B497" s="1235"/>
    </row>
    <row r="498" spans="2:2" ht="15.75" x14ac:dyDescent="0.25">
      <c r="B498" s="1235"/>
    </row>
    <row r="499" spans="2:2" ht="15.75" x14ac:dyDescent="0.25">
      <c r="B499" s="1235"/>
    </row>
    <row r="500" spans="2:2" ht="15.75" x14ac:dyDescent="0.25">
      <c r="B500" s="1235"/>
    </row>
    <row r="501" spans="2:2" ht="15.75" x14ac:dyDescent="0.25">
      <c r="B501" s="1235"/>
    </row>
    <row r="502" spans="2:2" ht="15.75" x14ac:dyDescent="0.25">
      <c r="B502" s="1235"/>
    </row>
    <row r="503" spans="2:2" ht="15.75" x14ac:dyDescent="0.25">
      <c r="B503" s="1235"/>
    </row>
    <row r="504" spans="2:2" ht="15.75" x14ac:dyDescent="0.25">
      <c r="B504" s="1235"/>
    </row>
    <row r="505" spans="2:2" ht="15.75" x14ac:dyDescent="0.25">
      <c r="B505" s="1235"/>
    </row>
    <row r="506" spans="2:2" ht="15.75" x14ac:dyDescent="0.25">
      <c r="B506" s="1235"/>
    </row>
    <row r="507" spans="2:2" ht="15.75" x14ac:dyDescent="0.25">
      <c r="B507" s="1235"/>
    </row>
    <row r="508" spans="2:2" ht="15.75" x14ac:dyDescent="0.25">
      <c r="B508" s="1235"/>
    </row>
    <row r="509" spans="2:2" ht="15.75" x14ac:dyDescent="0.25">
      <c r="B509" s="1235"/>
    </row>
    <row r="510" spans="2:2" ht="15.75" x14ac:dyDescent="0.25">
      <c r="B510" s="1235"/>
    </row>
    <row r="511" spans="2:2" ht="15.75" x14ac:dyDescent="0.25">
      <c r="B511" s="1235"/>
    </row>
    <row r="512" spans="2:2" ht="15.75" x14ac:dyDescent="0.25">
      <c r="B512" s="1235"/>
    </row>
    <row r="513" spans="2:2" ht="15.75" x14ac:dyDescent="0.25">
      <c r="B513" s="1235"/>
    </row>
    <row r="514" spans="2:2" ht="15.75" x14ac:dyDescent="0.25">
      <c r="B514" s="1235"/>
    </row>
    <row r="515" spans="2:2" ht="15.75" x14ac:dyDescent="0.25">
      <c r="B515" s="1235"/>
    </row>
    <row r="516" spans="2:2" ht="15.75" x14ac:dyDescent="0.25">
      <c r="B516" s="1235"/>
    </row>
    <row r="517" spans="2:2" ht="15.75" x14ac:dyDescent="0.25">
      <c r="B517" s="1235"/>
    </row>
    <row r="518" spans="2:2" ht="15.75" x14ac:dyDescent="0.25">
      <c r="B518" s="1235"/>
    </row>
    <row r="519" spans="2:2" ht="15.75" x14ac:dyDescent="0.25">
      <c r="B519" s="1235"/>
    </row>
    <row r="520" spans="2:2" ht="15.75" x14ac:dyDescent="0.25">
      <c r="B520" s="1235"/>
    </row>
    <row r="521" spans="2:2" ht="15.75" x14ac:dyDescent="0.25">
      <c r="B521" s="1235"/>
    </row>
    <row r="522" spans="2:2" ht="15.75" x14ac:dyDescent="0.25">
      <c r="B522" s="1235"/>
    </row>
    <row r="523" spans="2:2" ht="15.75" x14ac:dyDescent="0.25">
      <c r="B523" s="1235"/>
    </row>
    <row r="524" spans="2:2" ht="15.75" x14ac:dyDescent="0.25">
      <c r="B524" s="1235"/>
    </row>
    <row r="525" spans="2:2" ht="15.75" x14ac:dyDescent="0.25">
      <c r="B525" s="1235"/>
    </row>
    <row r="526" spans="2:2" ht="15.75" x14ac:dyDescent="0.25">
      <c r="B526" s="1235"/>
    </row>
    <row r="527" spans="2:2" ht="15.75" x14ac:dyDescent="0.25">
      <c r="B527" s="1235"/>
    </row>
    <row r="528" spans="2:2" ht="15.75" x14ac:dyDescent="0.25">
      <c r="B528" s="1235"/>
    </row>
    <row r="529" spans="2:2" ht="15.75" x14ac:dyDescent="0.25">
      <c r="B529" s="1235"/>
    </row>
    <row r="530" spans="2:2" ht="15.75" x14ac:dyDescent="0.25">
      <c r="B530" s="1235"/>
    </row>
    <row r="531" spans="2:2" ht="15.75" x14ac:dyDescent="0.25">
      <c r="B531" s="1235"/>
    </row>
    <row r="532" spans="2:2" ht="15.75" x14ac:dyDescent="0.25">
      <c r="B532" s="1235"/>
    </row>
    <row r="533" spans="2:2" ht="15.75" x14ac:dyDescent="0.25">
      <c r="B533" s="1235"/>
    </row>
    <row r="534" spans="2:2" ht="15.75" x14ac:dyDescent="0.25">
      <c r="B534" s="1235"/>
    </row>
    <row r="535" spans="2:2" ht="15.75" x14ac:dyDescent="0.25">
      <c r="B535" s="1235"/>
    </row>
    <row r="536" spans="2:2" ht="15.75" x14ac:dyDescent="0.25">
      <c r="B536" s="1235"/>
    </row>
    <row r="537" spans="2:2" ht="15.75" x14ac:dyDescent="0.25">
      <c r="B537" s="1235"/>
    </row>
    <row r="538" spans="2:2" ht="15.75" x14ac:dyDescent="0.25">
      <c r="B538" s="1235"/>
    </row>
    <row r="539" spans="2:2" ht="15.75" x14ac:dyDescent="0.25">
      <c r="B539" s="1235"/>
    </row>
    <row r="540" spans="2:2" ht="15.75" x14ac:dyDescent="0.25">
      <c r="B540" s="1235"/>
    </row>
    <row r="541" spans="2:2" ht="15.75" x14ac:dyDescent="0.25">
      <c r="B541" s="1235"/>
    </row>
    <row r="542" spans="2:2" ht="15.75" x14ac:dyDescent="0.25">
      <c r="B542" s="1235"/>
    </row>
    <row r="543" spans="2:2" ht="15.75" x14ac:dyDescent="0.25">
      <c r="B543" s="1235"/>
    </row>
    <row r="544" spans="2:2" ht="15.75" x14ac:dyDescent="0.25">
      <c r="B544" s="1235"/>
    </row>
    <row r="545" spans="2:2" ht="15.75" x14ac:dyDescent="0.25">
      <c r="B545" s="1235"/>
    </row>
    <row r="546" spans="2:2" ht="15.75" x14ac:dyDescent="0.25">
      <c r="B546" s="1235"/>
    </row>
    <row r="547" spans="2:2" ht="15.75" x14ac:dyDescent="0.25">
      <c r="B547" s="1235"/>
    </row>
    <row r="548" spans="2:2" ht="15.75" x14ac:dyDescent="0.25">
      <c r="B548" s="1235"/>
    </row>
    <row r="549" spans="2:2" ht="15.75" x14ac:dyDescent="0.25">
      <c r="B549" s="1235"/>
    </row>
    <row r="550" spans="2:2" ht="15.75" x14ac:dyDescent="0.25">
      <c r="B550" s="1235"/>
    </row>
    <row r="551" spans="2:2" ht="15.75" x14ac:dyDescent="0.25">
      <c r="B551" s="1235"/>
    </row>
    <row r="552" spans="2:2" ht="15.75" x14ac:dyDescent="0.25">
      <c r="B552" s="1235"/>
    </row>
    <row r="553" spans="2:2" ht="15.75" x14ac:dyDescent="0.25">
      <c r="B553" s="1235"/>
    </row>
    <row r="554" spans="2:2" ht="15.75" x14ac:dyDescent="0.25">
      <c r="B554" s="1235"/>
    </row>
    <row r="555" spans="2:2" ht="15.75" x14ac:dyDescent="0.25">
      <c r="B555" s="1235"/>
    </row>
    <row r="556" spans="2:2" ht="15.75" x14ac:dyDescent="0.25">
      <c r="B556" s="1235"/>
    </row>
    <row r="557" spans="2:2" ht="15.75" x14ac:dyDescent="0.25">
      <c r="B557" s="1235"/>
    </row>
    <row r="558" spans="2:2" ht="15.75" x14ac:dyDescent="0.25">
      <c r="B558" s="1235"/>
    </row>
    <row r="559" spans="2:2" ht="15.75" x14ac:dyDescent="0.25">
      <c r="B559" s="1235"/>
    </row>
    <row r="560" spans="2:2" ht="15.75" x14ac:dyDescent="0.25">
      <c r="B560" s="1235"/>
    </row>
    <row r="561" spans="2:2" ht="15.75" x14ac:dyDescent="0.25">
      <c r="B561" s="1235"/>
    </row>
    <row r="562" spans="2:2" ht="15.75" x14ac:dyDescent="0.25">
      <c r="B562" s="1235"/>
    </row>
    <row r="563" spans="2:2" ht="15.75" x14ac:dyDescent="0.25">
      <c r="B563" s="1235"/>
    </row>
    <row r="564" spans="2:2" ht="15.75" x14ac:dyDescent="0.25">
      <c r="B564" s="1235"/>
    </row>
    <row r="565" spans="2:2" ht="15.75" x14ac:dyDescent="0.25">
      <c r="B565" s="1235"/>
    </row>
    <row r="566" spans="2:2" ht="15.75" x14ac:dyDescent="0.25">
      <c r="B566" s="1235"/>
    </row>
    <row r="567" spans="2:2" ht="15.75" x14ac:dyDescent="0.25">
      <c r="B567" s="1235"/>
    </row>
    <row r="568" spans="2:2" ht="15.75" x14ac:dyDescent="0.25">
      <c r="B568" s="1235"/>
    </row>
    <row r="569" spans="2:2" ht="15.75" x14ac:dyDescent="0.25">
      <c r="B569" s="1235"/>
    </row>
    <row r="570" spans="2:2" ht="15.75" x14ac:dyDescent="0.25">
      <c r="B570" s="1235"/>
    </row>
    <row r="571" spans="2:2" ht="15.75" x14ac:dyDescent="0.25">
      <c r="B571" s="1235"/>
    </row>
    <row r="572" spans="2:2" ht="15.75" x14ac:dyDescent="0.25">
      <c r="B572" s="1235"/>
    </row>
    <row r="573" spans="2:2" ht="15.75" x14ac:dyDescent="0.25">
      <c r="B573" s="1235"/>
    </row>
    <row r="574" spans="2:2" ht="15.75" x14ac:dyDescent="0.25">
      <c r="B574" s="1235"/>
    </row>
    <row r="575" spans="2:2" ht="15.75" x14ac:dyDescent="0.25">
      <c r="B575" s="1235"/>
    </row>
    <row r="576" spans="2:2" ht="15.75" x14ac:dyDescent="0.25">
      <c r="B576" s="1235"/>
    </row>
    <row r="577" spans="2:2" ht="15.75" x14ac:dyDescent="0.25">
      <c r="B577" s="1235"/>
    </row>
    <row r="578" spans="2:2" ht="15.75" x14ac:dyDescent="0.25">
      <c r="B578" s="1235"/>
    </row>
    <row r="579" spans="2:2" ht="15.75" x14ac:dyDescent="0.25">
      <c r="B579" s="1235"/>
    </row>
    <row r="580" spans="2:2" ht="15.75" x14ac:dyDescent="0.25">
      <c r="B580" s="1235"/>
    </row>
    <row r="581" spans="2:2" ht="15.75" x14ac:dyDescent="0.25">
      <c r="B581" s="1235"/>
    </row>
    <row r="582" spans="2:2" ht="15.75" x14ac:dyDescent="0.25">
      <c r="B582" s="1235"/>
    </row>
    <row r="583" spans="2:2" ht="15.75" x14ac:dyDescent="0.25">
      <c r="B583" s="1235"/>
    </row>
    <row r="584" spans="2:2" ht="15.75" x14ac:dyDescent="0.25">
      <c r="B584" s="1235"/>
    </row>
    <row r="585" spans="2:2" ht="15.75" x14ac:dyDescent="0.25">
      <c r="B585" s="1235"/>
    </row>
    <row r="586" spans="2:2" ht="15.75" x14ac:dyDescent="0.25">
      <c r="B586" s="1235"/>
    </row>
    <row r="587" spans="2:2" ht="15.75" x14ac:dyDescent="0.25">
      <c r="B587" s="1235"/>
    </row>
    <row r="588" spans="2:2" ht="15.75" x14ac:dyDescent="0.25">
      <c r="B588" s="1235"/>
    </row>
    <row r="589" spans="2:2" ht="15.75" x14ac:dyDescent="0.25">
      <c r="B589" s="1235"/>
    </row>
    <row r="590" spans="2:2" ht="15.75" x14ac:dyDescent="0.25">
      <c r="B590" s="1235"/>
    </row>
    <row r="591" spans="2:2" ht="15.75" x14ac:dyDescent="0.25">
      <c r="B591" s="1235"/>
    </row>
    <row r="592" spans="2:2" ht="15.75" x14ac:dyDescent="0.25">
      <c r="B592" s="1235"/>
    </row>
    <row r="593" spans="2:2" ht="15.75" x14ac:dyDescent="0.25">
      <c r="B593" s="1235"/>
    </row>
    <row r="594" spans="2:2" ht="15.75" x14ac:dyDescent="0.25">
      <c r="B594" s="1235"/>
    </row>
    <row r="595" spans="2:2" ht="15.75" x14ac:dyDescent="0.25">
      <c r="B595" s="1235"/>
    </row>
    <row r="596" spans="2:2" ht="15.75" x14ac:dyDescent="0.25">
      <c r="B596" s="1235"/>
    </row>
    <row r="597" spans="2:2" ht="15.75" x14ac:dyDescent="0.25">
      <c r="B597" s="1235"/>
    </row>
    <row r="598" spans="2:2" ht="15.75" x14ac:dyDescent="0.25">
      <c r="B598" s="1235"/>
    </row>
    <row r="599" spans="2:2" ht="15.75" x14ac:dyDescent="0.25">
      <c r="B599" s="1235"/>
    </row>
    <row r="600" spans="2:2" ht="15.75" x14ac:dyDescent="0.25">
      <c r="B600" s="1235"/>
    </row>
    <row r="601" spans="2:2" ht="15.75" x14ac:dyDescent="0.25">
      <c r="B601" s="1235"/>
    </row>
    <row r="602" spans="2:2" ht="15.75" x14ac:dyDescent="0.25">
      <c r="B602" s="1235"/>
    </row>
    <row r="603" spans="2:2" ht="15.75" x14ac:dyDescent="0.25">
      <c r="B603" s="1235"/>
    </row>
    <row r="604" spans="2:2" ht="15.75" x14ac:dyDescent="0.25">
      <c r="B604" s="1235"/>
    </row>
    <row r="605" spans="2:2" ht="15.75" x14ac:dyDescent="0.25">
      <c r="B605" s="1235"/>
    </row>
    <row r="606" spans="2:2" ht="15.75" x14ac:dyDescent="0.25">
      <c r="B606" s="1235"/>
    </row>
    <row r="607" spans="2:2" ht="15.75" x14ac:dyDescent="0.25">
      <c r="B607" s="1235"/>
    </row>
    <row r="608" spans="2:2" ht="15.75" x14ac:dyDescent="0.25">
      <c r="B608" s="1235"/>
    </row>
    <row r="609" spans="2:2" ht="15.75" x14ac:dyDescent="0.25">
      <c r="B609" s="1235"/>
    </row>
    <row r="610" spans="2:2" ht="15.75" x14ac:dyDescent="0.25">
      <c r="B610" s="1235"/>
    </row>
    <row r="611" spans="2:2" ht="15.75" x14ac:dyDescent="0.25">
      <c r="B611" s="1235"/>
    </row>
    <row r="612" spans="2:2" ht="15.75" x14ac:dyDescent="0.25">
      <c r="B612" s="1235"/>
    </row>
    <row r="613" spans="2:2" ht="15.75" x14ac:dyDescent="0.25">
      <c r="B613" s="1235"/>
    </row>
    <row r="614" spans="2:2" ht="15.75" x14ac:dyDescent="0.25">
      <c r="B614" s="1235"/>
    </row>
    <row r="615" spans="2:2" ht="15.75" x14ac:dyDescent="0.25">
      <c r="B615" s="1235"/>
    </row>
    <row r="616" spans="2:2" ht="15.75" x14ac:dyDescent="0.25">
      <c r="B616" s="1235"/>
    </row>
    <row r="617" spans="2:2" ht="15.75" x14ac:dyDescent="0.25">
      <c r="B617" s="1235"/>
    </row>
    <row r="618" spans="2:2" ht="15.75" x14ac:dyDescent="0.25">
      <c r="B618" s="1235"/>
    </row>
    <row r="619" spans="2:2" ht="15.75" x14ac:dyDescent="0.25">
      <c r="B619" s="1235"/>
    </row>
    <row r="620" spans="2:2" ht="15.75" x14ac:dyDescent="0.25">
      <c r="B620" s="1235"/>
    </row>
    <row r="621" spans="2:2" ht="15.75" x14ac:dyDescent="0.25">
      <c r="B621" s="1235"/>
    </row>
    <row r="622" spans="2:2" ht="15.75" x14ac:dyDescent="0.25">
      <c r="B622" s="1235"/>
    </row>
    <row r="623" spans="2:2" ht="15.75" x14ac:dyDescent="0.25">
      <c r="B623" s="1235"/>
    </row>
    <row r="624" spans="2:2" ht="15.75" x14ac:dyDescent="0.25">
      <c r="B624" s="1235"/>
    </row>
    <row r="625" spans="2:2" ht="15.75" x14ac:dyDescent="0.25">
      <c r="B625" s="1235"/>
    </row>
    <row r="626" spans="2:2" ht="15.75" x14ac:dyDescent="0.25">
      <c r="B626" s="1235"/>
    </row>
    <row r="627" spans="2:2" ht="15.75" x14ac:dyDescent="0.25">
      <c r="B627" s="1235"/>
    </row>
    <row r="628" spans="2:2" ht="15.75" x14ac:dyDescent="0.25">
      <c r="B628" s="1235"/>
    </row>
    <row r="629" spans="2:2" ht="15.75" x14ac:dyDescent="0.25">
      <c r="B629" s="1235"/>
    </row>
    <row r="630" spans="2:2" ht="15.75" x14ac:dyDescent="0.25">
      <c r="B630" s="1235"/>
    </row>
    <row r="631" spans="2:2" ht="15.75" x14ac:dyDescent="0.25">
      <c r="B631" s="1235"/>
    </row>
    <row r="632" spans="2:2" ht="15.75" x14ac:dyDescent="0.25">
      <c r="B632" s="1235"/>
    </row>
    <row r="633" spans="2:2" ht="15.75" x14ac:dyDescent="0.25">
      <c r="B633" s="1235"/>
    </row>
    <row r="634" spans="2:2" ht="15.75" x14ac:dyDescent="0.25">
      <c r="B634" s="1235"/>
    </row>
    <row r="635" spans="2:2" ht="15.75" x14ac:dyDescent="0.25">
      <c r="B635" s="1235"/>
    </row>
    <row r="636" spans="2:2" ht="15.75" x14ac:dyDescent="0.25">
      <c r="B636" s="1235"/>
    </row>
    <row r="637" spans="2:2" ht="15.75" x14ac:dyDescent="0.25">
      <c r="B637" s="1235"/>
    </row>
    <row r="638" spans="2:2" ht="15.75" x14ac:dyDescent="0.25">
      <c r="B638" s="1235"/>
    </row>
    <row r="639" spans="2:2" ht="15.75" x14ac:dyDescent="0.25">
      <c r="B639" s="1235"/>
    </row>
    <row r="640" spans="2:2" ht="15.75" x14ac:dyDescent="0.25">
      <c r="B640" s="1235"/>
    </row>
    <row r="641" spans="2:2" ht="15.75" x14ac:dyDescent="0.25">
      <c r="B641" s="1235"/>
    </row>
    <row r="642" spans="2:2" ht="15.75" x14ac:dyDescent="0.25">
      <c r="B642" s="1235"/>
    </row>
    <row r="643" spans="2:2" ht="15.75" x14ac:dyDescent="0.25">
      <c r="B643" s="1235"/>
    </row>
    <row r="644" spans="2:2" ht="15.75" x14ac:dyDescent="0.25">
      <c r="B644" s="1235"/>
    </row>
    <row r="645" spans="2:2" ht="15.75" x14ac:dyDescent="0.25">
      <c r="B645" s="1235"/>
    </row>
    <row r="646" spans="2:2" ht="15.75" x14ac:dyDescent="0.25">
      <c r="B646" s="1235"/>
    </row>
    <row r="647" spans="2:2" ht="15.75" x14ac:dyDescent="0.25">
      <c r="B647" s="1235"/>
    </row>
    <row r="648" spans="2:2" ht="15.75" x14ac:dyDescent="0.25">
      <c r="B648" s="1235"/>
    </row>
    <row r="649" spans="2:2" ht="15.75" x14ac:dyDescent="0.25">
      <c r="B649" s="1235"/>
    </row>
    <row r="650" spans="2:2" ht="15.75" x14ac:dyDescent="0.25">
      <c r="B650" s="1235"/>
    </row>
    <row r="651" spans="2:2" ht="15.75" x14ac:dyDescent="0.25">
      <c r="B651" s="1235"/>
    </row>
    <row r="652" spans="2:2" ht="15.75" x14ac:dyDescent="0.25">
      <c r="B652" s="1235"/>
    </row>
    <row r="653" spans="2:2" ht="15.75" x14ac:dyDescent="0.25">
      <c r="B653" s="1235"/>
    </row>
    <row r="654" spans="2:2" ht="15.75" x14ac:dyDescent="0.25">
      <c r="B654" s="1235"/>
    </row>
    <row r="655" spans="2:2" ht="15.75" x14ac:dyDescent="0.25">
      <c r="B655" s="1235"/>
    </row>
    <row r="656" spans="2:2" ht="15.75" x14ac:dyDescent="0.25">
      <c r="B656" s="1235"/>
    </row>
    <row r="657" spans="2:2" ht="15.75" x14ac:dyDescent="0.25">
      <c r="B657" s="1235"/>
    </row>
    <row r="658" spans="2:2" ht="15.75" x14ac:dyDescent="0.25">
      <c r="B658" s="1235"/>
    </row>
    <row r="659" spans="2:2" ht="15.75" x14ac:dyDescent="0.25">
      <c r="B659" s="1235"/>
    </row>
    <row r="660" spans="2:2" ht="15.75" x14ac:dyDescent="0.25">
      <c r="B660" s="1235"/>
    </row>
    <row r="661" spans="2:2" ht="15.75" x14ac:dyDescent="0.25">
      <c r="B661" s="1235"/>
    </row>
    <row r="662" spans="2:2" ht="15.75" x14ac:dyDescent="0.25">
      <c r="B662" s="1235"/>
    </row>
    <row r="663" spans="2:2" ht="15.75" x14ac:dyDescent="0.25">
      <c r="B663" s="1235"/>
    </row>
    <row r="664" spans="2:2" ht="15.75" x14ac:dyDescent="0.25">
      <c r="B664" s="1235"/>
    </row>
    <row r="665" spans="2:2" ht="15.75" x14ac:dyDescent="0.25">
      <c r="B665" s="1235"/>
    </row>
    <row r="666" spans="2:2" ht="15.75" x14ac:dyDescent="0.25">
      <c r="B666" s="1235"/>
    </row>
    <row r="667" spans="2:2" ht="15.75" x14ac:dyDescent="0.25">
      <c r="B667" s="1235"/>
    </row>
    <row r="668" spans="2:2" ht="15.75" x14ac:dyDescent="0.25">
      <c r="B668" s="1235"/>
    </row>
    <row r="669" spans="2:2" ht="15.75" x14ac:dyDescent="0.25">
      <c r="B669" s="1235"/>
    </row>
    <row r="670" spans="2:2" ht="15.75" x14ac:dyDescent="0.25">
      <c r="B670" s="1235"/>
    </row>
    <row r="671" spans="2:2" ht="15.75" x14ac:dyDescent="0.25">
      <c r="B671" s="1235"/>
    </row>
    <row r="672" spans="2:2" ht="15.75" x14ac:dyDescent="0.25">
      <c r="B672" s="1235"/>
    </row>
    <row r="673" spans="2:2" ht="15.75" x14ac:dyDescent="0.25">
      <c r="B673" s="1235"/>
    </row>
    <row r="674" spans="2:2" ht="15.75" x14ac:dyDescent="0.25">
      <c r="B674" s="1235"/>
    </row>
    <row r="675" spans="2:2" ht="15.75" x14ac:dyDescent="0.25">
      <c r="B675" s="1235"/>
    </row>
    <row r="676" spans="2:2" ht="15.75" x14ac:dyDescent="0.25">
      <c r="B676" s="1235"/>
    </row>
    <row r="677" spans="2:2" ht="15.75" x14ac:dyDescent="0.25">
      <c r="B677" s="1235"/>
    </row>
    <row r="678" spans="2:2" ht="15.75" x14ac:dyDescent="0.25">
      <c r="B678" s="1235"/>
    </row>
    <row r="679" spans="2:2" ht="15.75" x14ac:dyDescent="0.25">
      <c r="B679" s="1235"/>
    </row>
    <row r="680" spans="2:2" ht="15.75" x14ac:dyDescent="0.25">
      <c r="B680" s="1235"/>
    </row>
    <row r="681" spans="2:2" ht="15.75" x14ac:dyDescent="0.25">
      <c r="B681" s="1235"/>
    </row>
    <row r="682" spans="2:2" ht="15.75" x14ac:dyDescent="0.25">
      <c r="B682" s="1235"/>
    </row>
    <row r="683" spans="2:2" ht="15.75" x14ac:dyDescent="0.25">
      <c r="B683" s="1235"/>
    </row>
    <row r="684" spans="2:2" ht="15.75" x14ac:dyDescent="0.25">
      <c r="B684" s="1235"/>
    </row>
    <row r="685" spans="2:2" ht="15.75" x14ac:dyDescent="0.25">
      <c r="B685" s="1235"/>
    </row>
    <row r="686" spans="2:2" ht="15.75" x14ac:dyDescent="0.25">
      <c r="B686" s="1235"/>
    </row>
    <row r="687" spans="2:2" ht="15.75" x14ac:dyDescent="0.25">
      <c r="B687" s="1235"/>
    </row>
    <row r="688" spans="2:2" ht="15.75" x14ac:dyDescent="0.25">
      <c r="B688" s="1235"/>
    </row>
    <row r="689" spans="2:2" ht="15.75" x14ac:dyDescent="0.25">
      <c r="B689" s="1235"/>
    </row>
    <row r="690" spans="2:2" ht="15.75" x14ac:dyDescent="0.25">
      <c r="B690" s="1235"/>
    </row>
    <row r="691" spans="2:2" ht="15.75" x14ac:dyDescent="0.25">
      <c r="B691" s="1235"/>
    </row>
    <row r="692" spans="2:2" ht="15.75" x14ac:dyDescent="0.25">
      <c r="B692" s="1235"/>
    </row>
    <row r="693" spans="2:2" ht="15.75" x14ac:dyDescent="0.25">
      <c r="B693" s="1235"/>
    </row>
    <row r="694" spans="2:2" ht="15.75" x14ac:dyDescent="0.25">
      <c r="B694" s="1235"/>
    </row>
    <row r="695" spans="2:2" ht="15.75" x14ac:dyDescent="0.25">
      <c r="B695" s="1235"/>
    </row>
    <row r="696" spans="2:2" ht="15.75" x14ac:dyDescent="0.25">
      <c r="B696" s="1235"/>
    </row>
    <row r="697" spans="2:2" ht="15.75" x14ac:dyDescent="0.25">
      <c r="B697" s="1235"/>
    </row>
    <row r="698" spans="2:2" ht="15.75" x14ac:dyDescent="0.25">
      <c r="B698" s="1235"/>
    </row>
    <row r="699" spans="2:2" ht="15.75" x14ac:dyDescent="0.25">
      <c r="B699" s="1235"/>
    </row>
    <row r="700" spans="2:2" ht="15.75" x14ac:dyDescent="0.25">
      <c r="B700" s="1235"/>
    </row>
    <row r="701" spans="2:2" ht="15.75" x14ac:dyDescent="0.25">
      <c r="B701" s="1235"/>
    </row>
    <row r="702" spans="2:2" ht="15.75" x14ac:dyDescent="0.25">
      <c r="B702" s="1235"/>
    </row>
    <row r="703" spans="2:2" ht="15.75" x14ac:dyDescent="0.25">
      <c r="B703" s="1235"/>
    </row>
    <row r="704" spans="2:2" ht="15.75" x14ac:dyDescent="0.25">
      <c r="B704" s="1235"/>
    </row>
    <row r="705" spans="2:2" ht="15.75" x14ac:dyDescent="0.25">
      <c r="B705" s="1235"/>
    </row>
    <row r="706" spans="2:2" ht="15.75" x14ac:dyDescent="0.25">
      <c r="B706" s="1235"/>
    </row>
    <row r="707" spans="2:2" ht="15.75" x14ac:dyDescent="0.25">
      <c r="B707" s="1235"/>
    </row>
    <row r="708" spans="2:2" ht="15.75" x14ac:dyDescent="0.25">
      <c r="B708" s="1235"/>
    </row>
    <row r="709" spans="2:2" ht="15.75" x14ac:dyDescent="0.25">
      <c r="B709" s="1235"/>
    </row>
    <row r="710" spans="2:2" ht="15.75" x14ac:dyDescent="0.25">
      <c r="B710" s="1235"/>
    </row>
    <row r="711" spans="2:2" ht="15.75" x14ac:dyDescent="0.25">
      <c r="B711" s="1235"/>
    </row>
    <row r="712" spans="2:2" ht="15.75" x14ac:dyDescent="0.25">
      <c r="B712" s="1235"/>
    </row>
    <row r="713" spans="2:2" ht="15.75" x14ac:dyDescent="0.25">
      <c r="B713" s="1235"/>
    </row>
    <row r="714" spans="2:2" ht="15.75" x14ac:dyDescent="0.25">
      <c r="B714" s="1235"/>
    </row>
    <row r="715" spans="2:2" ht="15.75" x14ac:dyDescent="0.25">
      <c r="B715" s="1235"/>
    </row>
    <row r="716" spans="2:2" ht="15.75" x14ac:dyDescent="0.25">
      <c r="B716" s="1235"/>
    </row>
    <row r="717" spans="2:2" ht="15.75" x14ac:dyDescent="0.25">
      <c r="B717" s="1235"/>
    </row>
    <row r="718" spans="2:2" ht="15.75" x14ac:dyDescent="0.25">
      <c r="B718" s="1235"/>
    </row>
    <row r="719" spans="2:2" ht="15.75" x14ac:dyDescent="0.25">
      <c r="B719" s="1235"/>
    </row>
    <row r="720" spans="2:2" ht="15.75" x14ac:dyDescent="0.25">
      <c r="B720" s="1235"/>
    </row>
    <row r="721" spans="2:2" ht="15.75" x14ac:dyDescent="0.25">
      <c r="B721" s="1235"/>
    </row>
    <row r="722" spans="2:2" ht="15.75" x14ac:dyDescent="0.25">
      <c r="B722" s="1235"/>
    </row>
    <row r="723" spans="2:2" ht="15.75" x14ac:dyDescent="0.25">
      <c r="B723" s="1235"/>
    </row>
    <row r="724" spans="2:2" ht="15.75" x14ac:dyDescent="0.25">
      <c r="B724" s="1235"/>
    </row>
    <row r="725" spans="2:2" ht="15.75" x14ac:dyDescent="0.25">
      <c r="B725" s="1235"/>
    </row>
    <row r="726" spans="2:2" ht="15.75" x14ac:dyDescent="0.25">
      <c r="B726" s="1235"/>
    </row>
    <row r="727" spans="2:2" ht="15.75" x14ac:dyDescent="0.25">
      <c r="B727" s="1235"/>
    </row>
    <row r="728" spans="2:2" ht="15.75" x14ac:dyDescent="0.25">
      <c r="B728" s="1235"/>
    </row>
    <row r="729" spans="2:2" ht="15.75" x14ac:dyDescent="0.25">
      <c r="B729" s="1235"/>
    </row>
    <row r="730" spans="2:2" ht="15.75" x14ac:dyDescent="0.25">
      <c r="B730" s="1235"/>
    </row>
    <row r="731" spans="2:2" ht="15.75" x14ac:dyDescent="0.25">
      <c r="B731" s="1235"/>
    </row>
    <row r="732" spans="2:2" ht="15.75" x14ac:dyDescent="0.25">
      <c r="B732" s="1235"/>
    </row>
    <row r="733" spans="2:2" ht="15.75" x14ac:dyDescent="0.25">
      <c r="B733" s="1235"/>
    </row>
    <row r="734" spans="2:2" ht="15.75" x14ac:dyDescent="0.25">
      <c r="B734" s="1235"/>
    </row>
    <row r="735" spans="2:2" ht="15.75" x14ac:dyDescent="0.25">
      <c r="B735" s="1235"/>
    </row>
    <row r="736" spans="2:2" ht="15.75" x14ac:dyDescent="0.25">
      <c r="B736" s="1235"/>
    </row>
    <row r="737" spans="2:2" ht="15.75" x14ac:dyDescent="0.25">
      <c r="B737" s="1235"/>
    </row>
    <row r="738" spans="2:2" ht="15.75" x14ac:dyDescent="0.25">
      <c r="B738" s="1235"/>
    </row>
    <row r="739" spans="2:2" ht="15.75" x14ac:dyDescent="0.25">
      <c r="B739" s="1235"/>
    </row>
    <row r="740" spans="2:2" ht="15.75" x14ac:dyDescent="0.25">
      <c r="B740" s="1235"/>
    </row>
    <row r="741" spans="2:2" ht="15.75" x14ac:dyDescent="0.25">
      <c r="B741" s="1235"/>
    </row>
    <row r="742" spans="2:2" ht="15.75" x14ac:dyDescent="0.25">
      <c r="B742" s="1235"/>
    </row>
    <row r="743" spans="2:2" ht="15.75" x14ac:dyDescent="0.25">
      <c r="B743" s="1235"/>
    </row>
    <row r="744" spans="2:2" ht="15.75" x14ac:dyDescent="0.25">
      <c r="B744" s="1235"/>
    </row>
    <row r="745" spans="2:2" ht="15.75" x14ac:dyDescent="0.25">
      <c r="B745" s="1235"/>
    </row>
    <row r="746" spans="2:2" ht="15.75" x14ac:dyDescent="0.25">
      <c r="B746" s="1235"/>
    </row>
    <row r="747" spans="2:2" ht="15.75" x14ac:dyDescent="0.25">
      <c r="B747" s="1235"/>
    </row>
    <row r="748" spans="2:2" ht="15.75" x14ac:dyDescent="0.25">
      <c r="B748" s="1235"/>
    </row>
    <row r="749" spans="2:2" ht="15.75" x14ac:dyDescent="0.25">
      <c r="B749" s="1235"/>
    </row>
    <row r="750" spans="2:2" ht="15.75" x14ac:dyDescent="0.25">
      <c r="B750" s="1235"/>
    </row>
    <row r="751" spans="2:2" ht="15.75" x14ac:dyDescent="0.25">
      <c r="B751" s="1235"/>
    </row>
    <row r="752" spans="2:2" ht="15.75" x14ac:dyDescent="0.25">
      <c r="B752" s="1235"/>
    </row>
    <row r="753" spans="2:2" ht="15.75" x14ac:dyDescent="0.25">
      <c r="B753" s="1235"/>
    </row>
    <row r="754" spans="2:2" ht="15.75" x14ac:dyDescent="0.25">
      <c r="B754" s="1235"/>
    </row>
    <row r="755" spans="2:2" ht="15.75" x14ac:dyDescent="0.25">
      <c r="B755" s="1235"/>
    </row>
    <row r="756" spans="2:2" ht="15.75" x14ac:dyDescent="0.25">
      <c r="B756" s="1235"/>
    </row>
    <row r="757" spans="2:2" ht="15.75" x14ac:dyDescent="0.25">
      <c r="B757" s="1235"/>
    </row>
    <row r="758" spans="2:2" ht="15.75" x14ac:dyDescent="0.25">
      <c r="B758" s="1235"/>
    </row>
    <row r="759" spans="2:2" ht="15.75" x14ac:dyDescent="0.25">
      <c r="B759" s="1235"/>
    </row>
    <row r="760" spans="2:2" ht="15.75" x14ac:dyDescent="0.25">
      <c r="B760" s="1235"/>
    </row>
    <row r="761" spans="2:2" ht="15.75" x14ac:dyDescent="0.25">
      <c r="B761" s="1235"/>
    </row>
    <row r="762" spans="2:2" ht="15.75" x14ac:dyDescent="0.25">
      <c r="B762" s="1235"/>
    </row>
    <row r="763" spans="2:2" ht="15.75" x14ac:dyDescent="0.25">
      <c r="B763" s="1235"/>
    </row>
    <row r="764" spans="2:2" ht="15.75" x14ac:dyDescent="0.25">
      <c r="B764" s="1235"/>
    </row>
    <row r="765" spans="2:2" ht="15.75" x14ac:dyDescent="0.25">
      <c r="B765" s="1235"/>
    </row>
    <row r="766" spans="2:2" ht="15.75" x14ac:dyDescent="0.25">
      <c r="B766" s="1235"/>
    </row>
    <row r="767" spans="2:2" ht="15.75" x14ac:dyDescent="0.25">
      <c r="B767" s="1235"/>
    </row>
    <row r="768" spans="2:2" ht="15.75" x14ac:dyDescent="0.25">
      <c r="B768" s="1235"/>
    </row>
    <row r="769" spans="2:2" ht="15.75" x14ac:dyDescent="0.25">
      <c r="B769" s="1235"/>
    </row>
    <row r="770" spans="2:2" ht="15.75" x14ac:dyDescent="0.25">
      <c r="B770" s="1235"/>
    </row>
    <row r="771" spans="2:2" ht="15.75" x14ac:dyDescent="0.25">
      <c r="B771" s="1235"/>
    </row>
    <row r="772" spans="2:2" ht="15.75" x14ac:dyDescent="0.25">
      <c r="B772" s="1235"/>
    </row>
    <row r="773" spans="2:2" ht="15.75" x14ac:dyDescent="0.25">
      <c r="B773" s="1235"/>
    </row>
    <row r="774" spans="2:2" ht="15.75" x14ac:dyDescent="0.25">
      <c r="B774" s="1235"/>
    </row>
    <row r="775" spans="2:2" ht="15.75" x14ac:dyDescent="0.25">
      <c r="B775" s="1235"/>
    </row>
    <row r="776" spans="2:2" ht="15.75" x14ac:dyDescent="0.25">
      <c r="B776" s="1235"/>
    </row>
    <row r="777" spans="2:2" ht="15.75" x14ac:dyDescent="0.25">
      <c r="B777" s="1235"/>
    </row>
    <row r="778" spans="2:2" ht="15.75" x14ac:dyDescent="0.25">
      <c r="B778" s="1235"/>
    </row>
    <row r="779" spans="2:2" ht="15.75" x14ac:dyDescent="0.25">
      <c r="B779" s="1235"/>
    </row>
    <row r="780" spans="2:2" ht="15.75" x14ac:dyDescent="0.25">
      <c r="B780" s="1235"/>
    </row>
    <row r="781" spans="2:2" ht="15.75" x14ac:dyDescent="0.25">
      <c r="B781" s="1235"/>
    </row>
    <row r="782" spans="2:2" ht="15.75" x14ac:dyDescent="0.25">
      <c r="B782" s="1235"/>
    </row>
    <row r="783" spans="2:2" ht="15.75" x14ac:dyDescent="0.25">
      <c r="B783" s="1235"/>
    </row>
    <row r="784" spans="2:2" ht="15.75" x14ac:dyDescent="0.25">
      <c r="B784" s="1235"/>
    </row>
    <row r="785" spans="2:2" ht="15.75" x14ac:dyDescent="0.25">
      <c r="B785" s="1235"/>
    </row>
    <row r="786" spans="2:2" ht="15.75" x14ac:dyDescent="0.25">
      <c r="B786" s="1235"/>
    </row>
    <row r="787" spans="2:2" ht="15.75" x14ac:dyDescent="0.25">
      <c r="B787" s="1235"/>
    </row>
    <row r="788" spans="2:2" ht="15.75" x14ac:dyDescent="0.25">
      <c r="B788" s="1235"/>
    </row>
    <row r="789" spans="2:2" ht="15.75" x14ac:dyDescent="0.25">
      <c r="B789" s="1235"/>
    </row>
    <row r="790" spans="2:2" ht="15.75" x14ac:dyDescent="0.25">
      <c r="B790" s="1235"/>
    </row>
    <row r="791" spans="2:2" ht="15.75" x14ac:dyDescent="0.25">
      <c r="B791" s="1235"/>
    </row>
    <row r="792" spans="2:2" ht="15.75" x14ac:dyDescent="0.25">
      <c r="B792" s="1235"/>
    </row>
    <row r="793" spans="2:2" ht="15.75" x14ac:dyDescent="0.25">
      <c r="B793" s="1235"/>
    </row>
    <row r="794" spans="2:2" ht="15.75" x14ac:dyDescent="0.25">
      <c r="B794" s="1235"/>
    </row>
    <row r="795" spans="2:2" ht="15.75" x14ac:dyDescent="0.25">
      <c r="B795" s="1235"/>
    </row>
    <row r="796" spans="2:2" ht="15.75" x14ac:dyDescent="0.25">
      <c r="B796" s="1235"/>
    </row>
    <row r="797" spans="2:2" ht="15.75" x14ac:dyDescent="0.25">
      <c r="B797" s="1235"/>
    </row>
    <row r="798" spans="2:2" ht="15.75" x14ac:dyDescent="0.25">
      <c r="B798" s="1235"/>
    </row>
    <row r="799" spans="2:2" ht="15.75" x14ac:dyDescent="0.25">
      <c r="B799" s="1235"/>
    </row>
    <row r="800" spans="2:2" ht="15.75" x14ac:dyDescent="0.25">
      <c r="B800" s="1235"/>
    </row>
    <row r="801" spans="2:2" ht="15.75" x14ac:dyDescent="0.25">
      <c r="B801" s="1235"/>
    </row>
    <row r="802" spans="2:2" ht="15.75" x14ac:dyDescent="0.25">
      <c r="B802" s="1235"/>
    </row>
    <row r="803" spans="2:2" ht="15.75" x14ac:dyDescent="0.25">
      <c r="B803" s="1235"/>
    </row>
    <row r="804" spans="2:2" ht="15.75" x14ac:dyDescent="0.25">
      <c r="B804" s="1235"/>
    </row>
    <row r="805" spans="2:2" ht="15.75" x14ac:dyDescent="0.25">
      <c r="B805" s="1235"/>
    </row>
    <row r="806" spans="2:2" ht="15.75" x14ac:dyDescent="0.25">
      <c r="B806" s="1235"/>
    </row>
    <row r="807" spans="2:2" ht="15.75" x14ac:dyDescent="0.25">
      <c r="B807" s="1235"/>
    </row>
    <row r="808" spans="2:2" ht="15.75" x14ac:dyDescent="0.25">
      <c r="B808" s="1235"/>
    </row>
    <row r="809" spans="2:2" ht="15.75" x14ac:dyDescent="0.25">
      <c r="B809" s="1235"/>
    </row>
    <row r="810" spans="2:2" ht="15.75" x14ac:dyDescent="0.25">
      <c r="B810" s="1235"/>
    </row>
    <row r="811" spans="2:2" ht="15.75" x14ac:dyDescent="0.25">
      <c r="B811" s="1235"/>
    </row>
    <row r="812" spans="2:2" ht="15.75" x14ac:dyDescent="0.25">
      <c r="B812" s="1235"/>
    </row>
    <row r="813" spans="2:2" ht="15.75" x14ac:dyDescent="0.25">
      <c r="B813" s="1235"/>
    </row>
    <row r="814" spans="2:2" ht="15.75" x14ac:dyDescent="0.25">
      <c r="B814" s="1235"/>
    </row>
    <row r="815" spans="2:2" ht="15.75" x14ac:dyDescent="0.25">
      <c r="B815" s="1235"/>
    </row>
    <row r="816" spans="2:2" ht="15.75" x14ac:dyDescent="0.25">
      <c r="B816" s="1235"/>
    </row>
    <row r="817" spans="2:2" ht="15.75" x14ac:dyDescent="0.25">
      <c r="B817" s="1235"/>
    </row>
    <row r="818" spans="2:2" ht="15.75" x14ac:dyDescent="0.25">
      <c r="B818" s="1235"/>
    </row>
    <row r="819" spans="2:2" ht="15.75" x14ac:dyDescent="0.25">
      <c r="B819" s="1235"/>
    </row>
    <row r="820" spans="2:2" ht="15.75" x14ac:dyDescent="0.25">
      <c r="B820" s="1235"/>
    </row>
    <row r="821" spans="2:2" ht="15.75" x14ac:dyDescent="0.25">
      <c r="B821" s="1235"/>
    </row>
    <row r="822" spans="2:2" ht="15.75" x14ac:dyDescent="0.25">
      <c r="B822" s="1235"/>
    </row>
    <row r="823" spans="2:2" ht="15.75" x14ac:dyDescent="0.25">
      <c r="B823" s="1235"/>
    </row>
    <row r="824" spans="2:2" ht="15.75" x14ac:dyDescent="0.25">
      <c r="B824" s="1235"/>
    </row>
    <row r="825" spans="2:2" ht="15.75" x14ac:dyDescent="0.25">
      <c r="B825" s="1235"/>
    </row>
    <row r="826" spans="2:2" ht="15.75" x14ac:dyDescent="0.25">
      <c r="B826" s="1235"/>
    </row>
    <row r="827" spans="2:2" ht="15.75" x14ac:dyDescent="0.25">
      <c r="B827" s="1235"/>
    </row>
    <row r="828" spans="2:2" ht="15.75" x14ac:dyDescent="0.25">
      <c r="B828" s="1235"/>
    </row>
    <row r="829" spans="2:2" ht="15.75" x14ac:dyDescent="0.25">
      <c r="B829" s="1235"/>
    </row>
    <row r="830" spans="2:2" ht="15.75" x14ac:dyDescent="0.25">
      <c r="B830" s="1235"/>
    </row>
    <row r="831" spans="2:2" ht="15.75" x14ac:dyDescent="0.25">
      <c r="B831" s="1235"/>
    </row>
    <row r="832" spans="2:2" ht="15.75" x14ac:dyDescent="0.25">
      <c r="B832" s="1235"/>
    </row>
    <row r="833" spans="2:2" ht="15.75" x14ac:dyDescent="0.25">
      <c r="B833" s="1235"/>
    </row>
    <row r="834" spans="2:2" ht="15.75" x14ac:dyDescent="0.25">
      <c r="B834" s="1235"/>
    </row>
    <row r="835" spans="2:2" ht="15.75" x14ac:dyDescent="0.25">
      <c r="B835" s="1235"/>
    </row>
    <row r="836" spans="2:2" ht="15.75" x14ac:dyDescent="0.25">
      <c r="B836" s="1235"/>
    </row>
    <row r="837" spans="2:2" ht="15.75" x14ac:dyDescent="0.25">
      <c r="B837" s="1235"/>
    </row>
    <row r="838" spans="2:2" ht="15.75" x14ac:dyDescent="0.25">
      <c r="B838" s="1235"/>
    </row>
    <row r="839" spans="2:2" ht="15.75" x14ac:dyDescent="0.25">
      <c r="B839" s="1235"/>
    </row>
    <row r="840" spans="2:2" ht="15.75" x14ac:dyDescent="0.25">
      <c r="B840" s="1235"/>
    </row>
    <row r="841" spans="2:2" ht="15.75" x14ac:dyDescent="0.25">
      <c r="B841" s="1235"/>
    </row>
    <row r="842" spans="2:2" ht="15.75" x14ac:dyDescent="0.25">
      <c r="B842" s="1235"/>
    </row>
    <row r="843" spans="2:2" ht="15.75" x14ac:dyDescent="0.25">
      <c r="B843" s="1235"/>
    </row>
    <row r="844" spans="2:2" ht="15.75" x14ac:dyDescent="0.25">
      <c r="B844" s="1235"/>
    </row>
    <row r="845" spans="2:2" ht="15.75" x14ac:dyDescent="0.25">
      <c r="B845" s="1235"/>
    </row>
    <row r="846" spans="2:2" ht="15.75" x14ac:dyDescent="0.25">
      <c r="B846" s="1235"/>
    </row>
    <row r="847" spans="2:2" ht="15.75" x14ac:dyDescent="0.25">
      <c r="B847" s="1235"/>
    </row>
    <row r="848" spans="2:2" ht="15.75" x14ac:dyDescent="0.25">
      <c r="B848" s="1235"/>
    </row>
    <row r="849" spans="2:2" ht="15.75" x14ac:dyDescent="0.25">
      <c r="B849" s="1235"/>
    </row>
    <row r="850" spans="2:2" ht="15.75" x14ac:dyDescent="0.25">
      <c r="B850" s="1235"/>
    </row>
    <row r="851" spans="2:2" ht="15.75" x14ac:dyDescent="0.25">
      <c r="B851" s="1235"/>
    </row>
    <row r="852" spans="2:2" ht="15.75" x14ac:dyDescent="0.25">
      <c r="B852" s="1235"/>
    </row>
    <row r="853" spans="2:2" ht="15.75" x14ac:dyDescent="0.25">
      <c r="B853" s="1235"/>
    </row>
    <row r="854" spans="2:2" ht="15.75" x14ac:dyDescent="0.25">
      <c r="B854" s="1235"/>
    </row>
    <row r="855" spans="2:2" ht="15.75" x14ac:dyDescent="0.25">
      <c r="B855" s="1235"/>
    </row>
    <row r="856" spans="2:2" ht="15.75" x14ac:dyDescent="0.25">
      <c r="B856" s="1235"/>
    </row>
    <row r="857" spans="2:2" ht="15.75" x14ac:dyDescent="0.25">
      <c r="B857" s="1235"/>
    </row>
    <row r="858" spans="2:2" ht="15.75" x14ac:dyDescent="0.25">
      <c r="B858" s="1235"/>
    </row>
    <row r="859" spans="2:2" ht="15.75" x14ac:dyDescent="0.25">
      <c r="B859" s="1235"/>
    </row>
    <row r="860" spans="2:2" ht="15.75" x14ac:dyDescent="0.25">
      <c r="B860" s="1235"/>
    </row>
    <row r="861" spans="2:2" ht="15.75" x14ac:dyDescent="0.25">
      <c r="B861" s="1235"/>
    </row>
    <row r="862" spans="2:2" ht="15.75" x14ac:dyDescent="0.25">
      <c r="B862" s="1235"/>
    </row>
    <row r="863" spans="2:2" ht="15.75" x14ac:dyDescent="0.25">
      <c r="B863" s="1235"/>
    </row>
    <row r="864" spans="2:2" ht="15.75" x14ac:dyDescent="0.25">
      <c r="B864" s="1235"/>
    </row>
    <row r="865" spans="2:2" ht="15.75" x14ac:dyDescent="0.25">
      <c r="B865" s="1235"/>
    </row>
    <row r="866" spans="2:2" ht="15.75" x14ac:dyDescent="0.25">
      <c r="B866" s="1235"/>
    </row>
    <row r="867" spans="2:2" ht="15.75" x14ac:dyDescent="0.25">
      <c r="B867" s="1235"/>
    </row>
    <row r="868" spans="2:2" ht="15.75" x14ac:dyDescent="0.25">
      <c r="B868" s="1235"/>
    </row>
    <row r="869" spans="2:2" ht="15.75" x14ac:dyDescent="0.25">
      <c r="B869" s="1235"/>
    </row>
    <row r="870" spans="2:2" ht="15.75" x14ac:dyDescent="0.25">
      <c r="B870" s="1235"/>
    </row>
    <row r="871" spans="2:2" ht="15.75" x14ac:dyDescent="0.25">
      <c r="B871" s="1235"/>
    </row>
    <row r="872" spans="2:2" ht="15.75" x14ac:dyDescent="0.25">
      <c r="B872" s="1235"/>
    </row>
    <row r="873" spans="2:2" ht="15.75" x14ac:dyDescent="0.25">
      <c r="B873" s="1235"/>
    </row>
    <row r="874" spans="2:2" ht="15.75" x14ac:dyDescent="0.25">
      <c r="B874" s="1235"/>
    </row>
    <row r="875" spans="2:2" ht="15.75" x14ac:dyDescent="0.25">
      <c r="B875" s="1235"/>
    </row>
    <row r="876" spans="2:2" ht="15.75" x14ac:dyDescent="0.25">
      <c r="B876" s="1235"/>
    </row>
    <row r="877" spans="2:2" ht="15.75" x14ac:dyDescent="0.25">
      <c r="B877" s="1235"/>
    </row>
    <row r="878" spans="2:2" ht="15.75" x14ac:dyDescent="0.25">
      <c r="B878" s="1235"/>
    </row>
    <row r="879" spans="2:2" ht="15.75" x14ac:dyDescent="0.25">
      <c r="B879" s="1235"/>
    </row>
    <row r="880" spans="2:2" ht="15.75" x14ac:dyDescent="0.25">
      <c r="B880" s="1235"/>
    </row>
    <row r="881" spans="2:2" ht="15.75" x14ac:dyDescent="0.25">
      <c r="B881" s="1235"/>
    </row>
    <row r="882" spans="2:2" ht="15.75" x14ac:dyDescent="0.25">
      <c r="B882" s="1235"/>
    </row>
    <row r="883" spans="2:2" ht="15.75" x14ac:dyDescent="0.25">
      <c r="B883" s="1235"/>
    </row>
    <row r="884" spans="2:2" ht="15.75" x14ac:dyDescent="0.25">
      <c r="B884" s="1235"/>
    </row>
    <row r="885" spans="2:2" ht="15.75" x14ac:dyDescent="0.25">
      <c r="B885" s="1235"/>
    </row>
    <row r="886" spans="2:2" ht="15.75" x14ac:dyDescent="0.25">
      <c r="B886" s="1235"/>
    </row>
    <row r="887" spans="2:2" ht="15.75" x14ac:dyDescent="0.25">
      <c r="B887" s="1235"/>
    </row>
    <row r="888" spans="2:2" ht="15.75" x14ac:dyDescent="0.25">
      <c r="B888" s="1235"/>
    </row>
    <row r="889" spans="2:2" ht="15.75" x14ac:dyDescent="0.25">
      <c r="B889" s="1235"/>
    </row>
    <row r="890" spans="2:2" ht="15.75" x14ac:dyDescent="0.25">
      <c r="B890" s="1235"/>
    </row>
    <row r="891" spans="2:2" ht="15.75" x14ac:dyDescent="0.25">
      <c r="B891" s="1235"/>
    </row>
    <row r="892" spans="2:2" ht="15.75" x14ac:dyDescent="0.25">
      <c r="B892" s="1235"/>
    </row>
    <row r="893" spans="2:2" ht="15.75" x14ac:dyDescent="0.25">
      <c r="B893" s="1235"/>
    </row>
    <row r="894" spans="2:2" ht="15.75" x14ac:dyDescent="0.25">
      <c r="B894" s="1235"/>
    </row>
    <row r="895" spans="2:2" ht="15.75" x14ac:dyDescent="0.25">
      <c r="B895" s="1235"/>
    </row>
    <row r="896" spans="2:2" ht="15.75" x14ac:dyDescent="0.25">
      <c r="B896" s="1235"/>
    </row>
    <row r="897" spans="2:2" ht="15.75" x14ac:dyDescent="0.25">
      <c r="B897" s="1235"/>
    </row>
    <row r="898" spans="2:2" ht="15.75" x14ac:dyDescent="0.25">
      <c r="B898" s="1235"/>
    </row>
    <row r="899" spans="2:2" ht="15.75" x14ac:dyDescent="0.25">
      <c r="B899" s="1235"/>
    </row>
    <row r="900" spans="2:2" ht="15.75" x14ac:dyDescent="0.25">
      <c r="B900" s="1235"/>
    </row>
    <row r="901" spans="2:2" ht="15.75" x14ac:dyDescent="0.25">
      <c r="B901" s="1235"/>
    </row>
    <row r="902" spans="2:2" ht="15.75" x14ac:dyDescent="0.25">
      <c r="B902" s="1235"/>
    </row>
    <row r="903" spans="2:2" ht="15.75" x14ac:dyDescent="0.25">
      <c r="B903" s="1235"/>
    </row>
    <row r="904" spans="2:2" ht="15.75" x14ac:dyDescent="0.25">
      <c r="B904" s="1235"/>
    </row>
    <row r="905" spans="2:2" ht="15.75" x14ac:dyDescent="0.25">
      <c r="B905" s="1235"/>
    </row>
    <row r="906" spans="2:2" ht="15.75" x14ac:dyDescent="0.25">
      <c r="B906" s="1235"/>
    </row>
    <row r="907" spans="2:2" ht="15.75" x14ac:dyDescent="0.25">
      <c r="B907" s="1235"/>
    </row>
    <row r="908" spans="2:2" ht="15.75" x14ac:dyDescent="0.25">
      <c r="B908" s="1235"/>
    </row>
    <row r="909" spans="2:2" ht="15.75" x14ac:dyDescent="0.25">
      <c r="B909" s="1235"/>
    </row>
    <row r="910" spans="2:2" ht="15.75" x14ac:dyDescent="0.25">
      <c r="B910" s="1235"/>
    </row>
    <row r="911" spans="2:2" ht="15.75" x14ac:dyDescent="0.25">
      <c r="B911" s="1235"/>
    </row>
    <row r="912" spans="2:2" ht="15.75" x14ac:dyDescent="0.25">
      <c r="B912" s="1235"/>
    </row>
    <row r="913" spans="2:2" ht="15.75" x14ac:dyDescent="0.25">
      <c r="B913" s="1235"/>
    </row>
    <row r="914" spans="2:2" ht="15.75" x14ac:dyDescent="0.25">
      <c r="B914" s="1235"/>
    </row>
    <row r="915" spans="2:2" ht="15.75" x14ac:dyDescent="0.25">
      <c r="B915" s="1235"/>
    </row>
    <row r="916" spans="2:2" ht="15.75" x14ac:dyDescent="0.25">
      <c r="B916" s="1235"/>
    </row>
    <row r="917" spans="2:2" ht="15.75" x14ac:dyDescent="0.25">
      <c r="B917" s="1235"/>
    </row>
    <row r="918" spans="2:2" ht="15.75" x14ac:dyDescent="0.25">
      <c r="B918" s="1235"/>
    </row>
    <row r="919" spans="2:2" ht="15.75" x14ac:dyDescent="0.25">
      <c r="B919" s="1235"/>
    </row>
    <row r="920" spans="2:2" ht="15.75" x14ac:dyDescent="0.25">
      <c r="B920" s="1235"/>
    </row>
    <row r="921" spans="2:2" ht="15.75" x14ac:dyDescent="0.25">
      <c r="B921" s="1235"/>
    </row>
    <row r="922" spans="2:2" ht="15.75" x14ac:dyDescent="0.25">
      <c r="B922" s="1235"/>
    </row>
    <row r="923" spans="2:2" ht="15.75" x14ac:dyDescent="0.25">
      <c r="B923" s="1235"/>
    </row>
    <row r="924" spans="2:2" ht="15.75" x14ac:dyDescent="0.25">
      <c r="B924" s="1235"/>
    </row>
    <row r="925" spans="2:2" ht="15.75" x14ac:dyDescent="0.25">
      <c r="B925" s="1235"/>
    </row>
    <row r="926" spans="2:2" ht="15.75" x14ac:dyDescent="0.25">
      <c r="B926" s="1235"/>
    </row>
    <row r="927" spans="2:2" ht="15.75" x14ac:dyDescent="0.25">
      <c r="B927" s="1235"/>
    </row>
    <row r="928" spans="2:2" ht="15.75" x14ac:dyDescent="0.25">
      <c r="B928" s="1235"/>
    </row>
    <row r="929" spans="2:2" ht="15.75" x14ac:dyDescent="0.25">
      <c r="B929" s="1235"/>
    </row>
    <row r="930" spans="2:2" ht="15.75" x14ac:dyDescent="0.25">
      <c r="B930" s="1235"/>
    </row>
    <row r="931" spans="2:2" ht="15.75" x14ac:dyDescent="0.25">
      <c r="B931" s="1235"/>
    </row>
    <row r="932" spans="2:2" ht="15.75" x14ac:dyDescent="0.25">
      <c r="B932" s="1235"/>
    </row>
    <row r="933" spans="2:2" ht="15.75" x14ac:dyDescent="0.25">
      <c r="B933" s="1235"/>
    </row>
    <row r="934" spans="2:2" ht="15.75" x14ac:dyDescent="0.25">
      <c r="B934" s="1235"/>
    </row>
    <row r="935" spans="2:2" ht="15.75" x14ac:dyDescent="0.25">
      <c r="B935" s="1235"/>
    </row>
    <row r="936" spans="2:2" ht="15.75" x14ac:dyDescent="0.25">
      <c r="B936" s="1235"/>
    </row>
    <row r="937" spans="2:2" ht="15.75" x14ac:dyDescent="0.25">
      <c r="B937" s="1235"/>
    </row>
    <row r="938" spans="2:2" ht="15.75" x14ac:dyDescent="0.25">
      <c r="B938" s="1235"/>
    </row>
    <row r="939" spans="2:2" ht="15.75" x14ac:dyDescent="0.25">
      <c r="B939" s="1235"/>
    </row>
    <row r="940" spans="2:2" ht="15.75" x14ac:dyDescent="0.25">
      <c r="B940" s="1235"/>
    </row>
    <row r="941" spans="2:2" ht="15.75" x14ac:dyDescent="0.25">
      <c r="B941" s="1235"/>
    </row>
    <row r="942" spans="2:2" ht="15.75" x14ac:dyDescent="0.25">
      <c r="B942" s="1235"/>
    </row>
    <row r="943" spans="2:2" ht="15.75" x14ac:dyDescent="0.25">
      <c r="B943" s="1235"/>
    </row>
    <row r="944" spans="2:2" ht="15.75" x14ac:dyDescent="0.25">
      <c r="B944" s="1235"/>
    </row>
    <row r="945" spans="2:2" ht="15.75" x14ac:dyDescent="0.25">
      <c r="B945" s="1235"/>
    </row>
    <row r="946" spans="2:2" ht="15.75" x14ac:dyDescent="0.25">
      <c r="B946" s="1235"/>
    </row>
    <row r="947" spans="2:2" ht="15.75" x14ac:dyDescent="0.25">
      <c r="B947" s="1235"/>
    </row>
    <row r="948" spans="2:2" ht="15.75" x14ac:dyDescent="0.25">
      <c r="B948" s="1235"/>
    </row>
    <row r="949" spans="2:2" ht="15.75" x14ac:dyDescent="0.25">
      <c r="B949" s="1235"/>
    </row>
    <row r="950" spans="2:2" ht="15.75" x14ac:dyDescent="0.25">
      <c r="B950" s="1235"/>
    </row>
    <row r="951" spans="2:2" ht="15.75" x14ac:dyDescent="0.25">
      <c r="B951" s="1235"/>
    </row>
    <row r="952" spans="2:2" ht="15.75" x14ac:dyDescent="0.25">
      <c r="B952" s="1235"/>
    </row>
    <row r="953" spans="2:2" ht="15.75" x14ac:dyDescent="0.25">
      <c r="B953" s="1235"/>
    </row>
    <row r="954" spans="2:2" ht="15.75" x14ac:dyDescent="0.25">
      <c r="B954" s="1235"/>
    </row>
    <row r="955" spans="2:2" ht="15.75" x14ac:dyDescent="0.25">
      <c r="B955" s="1235"/>
    </row>
    <row r="956" spans="2:2" ht="15.75" x14ac:dyDescent="0.25">
      <c r="B956" s="1235"/>
    </row>
    <row r="957" spans="2:2" ht="15.75" x14ac:dyDescent="0.25">
      <c r="B957" s="1235"/>
    </row>
    <row r="958" spans="2:2" ht="15.75" x14ac:dyDescent="0.25">
      <c r="B958" s="1235"/>
    </row>
    <row r="959" spans="2:2" ht="15.75" x14ac:dyDescent="0.25">
      <c r="B959" s="1235"/>
    </row>
    <row r="960" spans="2:2" ht="15.75" x14ac:dyDescent="0.25">
      <c r="B960" s="1235"/>
    </row>
    <row r="961" spans="2:2" ht="15.75" x14ac:dyDescent="0.25">
      <c r="B961" s="1235"/>
    </row>
    <row r="962" spans="2:2" ht="15.75" x14ac:dyDescent="0.25">
      <c r="B962" s="1235"/>
    </row>
    <row r="963" spans="2:2" ht="15.75" x14ac:dyDescent="0.25">
      <c r="B963" s="1235"/>
    </row>
    <row r="964" spans="2:2" ht="15.75" x14ac:dyDescent="0.25">
      <c r="B964" s="1235"/>
    </row>
    <row r="965" spans="2:2" ht="15.75" x14ac:dyDescent="0.25">
      <c r="B965" s="1235"/>
    </row>
    <row r="966" spans="2:2" ht="15.75" x14ac:dyDescent="0.25">
      <c r="B966" s="1235"/>
    </row>
    <row r="967" spans="2:2" ht="15.75" x14ac:dyDescent="0.25">
      <c r="B967" s="1235"/>
    </row>
    <row r="968" spans="2:2" ht="15.75" x14ac:dyDescent="0.25">
      <c r="B968" s="1235"/>
    </row>
    <row r="969" spans="2:2" ht="15.75" x14ac:dyDescent="0.25">
      <c r="B969" s="1235"/>
    </row>
    <row r="970" spans="2:2" ht="15.75" x14ac:dyDescent="0.25">
      <c r="B970" s="1235"/>
    </row>
    <row r="971" spans="2:2" ht="15.75" x14ac:dyDescent="0.25">
      <c r="B971" s="1235"/>
    </row>
    <row r="972" spans="2:2" ht="15.75" x14ac:dyDescent="0.25">
      <c r="B972" s="1235"/>
    </row>
    <row r="973" spans="2:2" ht="15.75" x14ac:dyDescent="0.25">
      <c r="B973" s="1235"/>
    </row>
    <row r="974" spans="2:2" ht="15.75" x14ac:dyDescent="0.25">
      <c r="B974" s="1235"/>
    </row>
    <row r="975" spans="2:2" ht="15.75" x14ac:dyDescent="0.25">
      <c r="B975" s="1235"/>
    </row>
    <row r="976" spans="2:2" ht="15.75" x14ac:dyDescent="0.25">
      <c r="B976" s="1235"/>
    </row>
    <row r="977" spans="2:2" ht="15.75" x14ac:dyDescent="0.25">
      <c r="B977" s="1235"/>
    </row>
    <row r="978" spans="2:2" ht="15.75" x14ac:dyDescent="0.25">
      <c r="B978" s="1235"/>
    </row>
    <row r="979" spans="2:2" ht="15.75" x14ac:dyDescent="0.25">
      <c r="B979" s="1235"/>
    </row>
    <row r="980" spans="2:2" ht="15.75" x14ac:dyDescent="0.25">
      <c r="B980" s="1235"/>
    </row>
    <row r="981" spans="2:2" ht="15.75" x14ac:dyDescent="0.25">
      <c r="B981" s="1235"/>
    </row>
    <row r="982" spans="2:2" ht="15.75" x14ac:dyDescent="0.25">
      <c r="B982" s="1235"/>
    </row>
    <row r="983" spans="2:2" ht="15.75" x14ac:dyDescent="0.25">
      <c r="B983" s="1235"/>
    </row>
    <row r="984" spans="2:2" ht="15.75" x14ac:dyDescent="0.25">
      <c r="B984" s="1235"/>
    </row>
    <row r="985" spans="2:2" ht="15.75" x14ac:dyDescent="0.25">
      <c r="B985" s="1235"/>
    </row>
    <row r="986" spans="2:2" ht="15.75" x14ac:dyDescent="0.25">
      <c r="B986" s="1235"/>
    </row>
    <row r="987" spans="2:2" ht="15.75" x14ac:dyDescent="0.25">
      <c r="B987" s="1235"/>
    </row>
    <row r="988" spans="2:2" ht="15.75" x14ac:dyDescent="0.25">
      <c r="B988" s="1235"/>
    </row>
    <row r="989" spans="2:2" ht="15.75" x14ac:dyDescent="0.25">
      <c r="B989" s="1235"/>
    </row>
    <row r="990" spans="2:2" ht="15.75" x14ac:dyDescent="0.25">
      <c r="B990" s="1235"/>
    </row>
    <row r="991" spans="2:2" ht="15.75" x14ac:dyDescent="0.25">
      <c r="B991" s="1235"/>
    </row>
    <row r="992" spans="2:2" ht="15.75" x14ac:dyDescent="0.25">
      <c r="B992" s="1235"/>
    </row>
    <row r="993" spans="2:2" ht="15.75" x14ac:dyDescent="0.25">
      <c r="B993" s="1235"/>
    </row>
    <row r="994" spans="2:2" ht="15.75" x14ac:dyDescent="0.25">
      <c r="B994" s="1235"/>
    </row>
    <row r="995" spans="2:2" ht="15.75" x14ac:dyDescent="0.25">
      <c r="B995" s="1235"/>
    </row>
    <row r="996" spans="2:2" ht="15.75" x14ac:dyDescent="0.25">
      <c r="B996" s="1235"/>
    </row>
    <row r="997" spans="2:2" ht="15.75" x14ac:dyDescent="0.25">
      <c r="B997" s="1235"/>
    </row>
    <row r="998" spans="2:2" ht="15.75" x14ac:dyDescent="0.25">
      <c r="B998" s="1235"/>
    </row>
    <row r="999" spans="2:2" ht="15.75" x14ac:dyDescent="0.25">
      <c r="B999" s="1235"/>
    </row>
    <row r="1000" spans="2:2" ht="15.75" x14ac:dyDescent="0.25">
      <c r="B1000" s="1235"/>
    </row>
    <row r="1001" spans="2:2" ht="15.75" x14ac:dyDescent="0.25">
      <c r="B1001" s="1235"/>
    </row>
  </sheetData>
  <mergeCells count="45">
    <mergeCell ref="C45:M45"/>
    <mergeCell ref="B1:C1"/>
    <mergeCell ref="A2:A11"/>
    <mergeCell ref="C2:M2"/>
    <mergeCell ref="C3:M3"/>
    <mergeCell ref="F4:G4"/>
    <mergeCell ref="C5:M5"/>
    <mergeCell ref="C7:D7"/>
    <mergeCell ref="I7:M7"/>
    <mergeCell ref="B8:B10"/>
    <mergeCell ref="C8:E8"/>
    <mergeCell ref="C9:D9"/>
    <mergeCell ref="F9:G9"/>
    <mergeCell ref="I9:J9"/>
    <mergeCell ref="C10:D10"/>
    <mergeCell ref="F10:G10"/>
    <mergeCell ref="I10:J10"/>
    <mergeCell ref="C48:M48"/>
    <mergeCell ref="C11:M11"/>
    <mergeCell ref="A12:A48"/>
    <mergeCell ref="C12:M12"/>
    <mergeCell ref="B13:B19"/>
    <mergeCell ref="B20:B23"/>
    <mergeCell ref="B27:B29"/>
    <mergeCell ref="F38:G38"/>
    <mergeCell ref="H39:I39"/>
    <mergeCell ref="B40:B43"/>
    <mergeCell ref="F41:F42"/>
    <mergeCell ref="G41:J42"/>
    <mergeCell ref="L41:M42"/>
    <mergeCell ref="C44:M44"/>
    <mergeCell ref="C46:M46"/>
    <mergeCell ref="C47:M47"/>
    <mergeCell ref="A49:A54"/>
    <mergeCell ref="C49:M49"/>
    <mergeCell ref="C50:M50"/>
    <mergeCell ref="C51:M51"/>
    <mergeCell ref="C52:M52"/>
    <mergeCell ref="C53:M53"/>
    <mergeCell ref="C54:M54"/>
    <mergeCell ref="A55:A57"/>
    <mergeCell ref="C55:M55"/>
    <mergeCell ref="C56:M56"/>
    <mergeCell ref="C57:M57"/>
    <mergeCell ref="C58:M58"/>
  </mergeCells>
  <dataValidations count="1">
    <dataValidation allowBlank="1" showErrorMessage="1" sqref="I7:M7" xr:uid="{00000000-0002-0000-0B00-000000000000}"/>
  </dataValidations>
  <hyperlinks>
    <hyperlink ref="C53" r:id="rId1" xr:uid="{00000000-0004-0000-0B00-000000000000}"/>
  </hyperlinks>
  <pageMargins left="0.7" right="0.7" top="0.75" bottom="0.75" header="0" footer="0"/>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E75B5"/>
  </sheetPr>
  <dimension ref="A1:M1001"/>
  <sheetViews>
    <sheetView topLeftCell="A44" workbookViewId="0">
      <selection activeCell="C45" sqref="C45:M45"/>
    </sheetView>
  </sheetViews>
  <sheetFormatPr baseColWidth="10" defaultColWidth="14.42578125" defaultRowHeight="15" customHeight="1" x14ac:dyDescent="0.25"/>
  <cols>
    <col min="1" max="1" width="25.140625" style="1134" customWidth="1"/>
    <col min="2" max="2" width="39.140625" style="1134" customWidth="1"/>
    <col min="3" max="3" width="15.28515625" style="1134" customWidth="1"/>
    <col min="4" max="26" width="11.42578125" style="1134" customWidth="1"/>
    <col min="27" max="16384" width="14.42578125" style="1134"/>
  </cols>
  <sheetData>
    <row r="1" spans="1:13" ht="15.75" x14ac:dyDescent="0.25">
      <c r="A1" s="1237"/>
      <c r="B1" s="1669" t="s">
        <v>1000</v>
      </c>
      <c r="C1" s="1670"/>
      <c r="D1" s="1238"/>
      <c r="E1" s="1238"/>
      <c r="F1" s="1238"/>
      <c r="G1" s="1238"/>
      <c r="H1" s="1238"/>
      <c r="I1" s="1238"/>
      <c r="J1" s="1238"/>
      <c r="K1" s="1238"/>
      <c r="L1" s="1238"/>
      <c r="M1" s="1239"/>
    </row>
    <row r="2" spans="1:13" ht="37.5" customHeight="1" x14ac:dyDescent="0.25">
      <c r="A2" s="1671" t="s">
        <v>67</v>
      </c>
      <c r="B2" s="1240" t="s">
        <v>68</v>
      </c>
      <c r="C2" s="1664" t="s">
        <v>839</v>
      </c>
      <c r="D2" s="1665"/>
      <c r="E2" s="1665"/>
      <c r="F2" s="1665"/>
      <c r="G2" s="1665"/>
      <c r="H2" s="1665"/>
      <c r="I2" s="1665"/>
      <c r="J2" s="1665"/>
      <c r="K2" s="1665"/>
      <c r="L2" s="1665"/>
      <c r="M2" s="1666"/>
    </row>
    <row r="3" spans="1:13" ht="51.75" customHeight="1" x14ac:dyDescent="0.25">
      <c r="A3" s="1637"/>
      <c r="B3" s="1241" t="s">
        <v>70</v>
      </c>
      <c r="C3" s="1672" t="s">
        <v>1001</v>
      </c>
      <c r="D3" s="1673"/>
      <c r="E3" s="1673"/>
      <c r="F3" s="1673"/>
      <c r="G3" s="1673"/>
      <c r="H3" s="1673"/>
      <c r="I3" s="1673"/>
      <c r="J3" s="1673"/>
      <c r="K3" s="1673"/>
      <c r="L3" s="1673"/>
      <c r="M3" s="1674"/>
    </row>
    <row r="4" spans="1:13" ht="15.75" customHeight="1" x14ac:dyDescent="0.25">
      <c r="A4" s="1637"/>
      <c r="B4" s="1242" t="s">
        <v>72</v>
      </c>
      <c r="C4" s="1243" t="s">
        <v>136</v>
      </c>
      <c r="D4" s="1244"/>
      <c r="E4" s="1245"/>
      <c r="F4" s="1675" t="s">
        <v>994</v>
      </c>
      <c r="G4" s="1643"/>
      <c r="H4" s="1245" t="s">
        <v>342</v>
      </c>
      <c r="I4" s="1243"/>
      <c r="J4" s="1243"/>
      <c r="K4" s="1243"/>
      <c r="L4" s="1243"/>
      <c r="M4" s="1245"/>
    </row>
    <row r="5" spans="1:13" ht="16.5" customHeight="1" x14ac:dyDescent="0.25">
      <c r="A5" s="1637"/>
      <c r="B5" s="1246" t="s">
        <v>75</v>
      </c>
      <c r="C5" s="1676" t="s">
        <v>342</v>
      </c>
      <c r="D5" s="1677"/>
      <c r="E5" s="1677"/>
      <c r="F5" s="1677"/>
      <c r="G5" s="1677"/>
      <c r="H5" s="1677"/>
      <c r="I5" s="1677"/>
      <c r="J5" s="1677"/>
      <c r="K5" s="1677"/>
      <c r="L5" s="1677"/>
      <c r="M5" s="1656"/>
    </row>
    <row r="6" spans="1:13" ht="15.75" x14ac:dyDescent="0.25">
      <c r="A6" s="1637"/>
      <c r="B6" s="1242" t="s">
        <v>76</v>
      </c>
      <c r="C6" s="1247" t="s">
        <v>342</v>
      </c>
      <c r="D6" s="1247"/>
      <c r="E6" s="1247"/>
      <c r="F6" s="1247"/>
      <c r="G6" s="1247"/>
      <c r="H6" s="1247"/>
      <c r="I6" s="1247"/>
      <c r="J6" s="1247"/>
      <c r="K6" s="1247"/>
      <c r="L6" s="1247"/>
      <c r="M6" s="1248"/>
    </row>
    <row r="7" spans="1:13" ht="15.75" x14ac:dyDescent="0.25">
      <c r="A7" s="1637"/>
      <c r="B7" s="1242" t="s">
        <v>929</v>
      </c>
      <c r="C7" s="1678" t="s">
        <v>556</v>
      </c>
      <c r="D7" s="1642"/>
      <c r="E7" s="1249"/>
      <c r="F7" s="1249"/>
      <c r="G7" s="1250"/>
      <c r="H7" s="1251" t="s">
        <v>79</v>
      </c>
      <c r="I7" s="1678" t="s">
        <v>150</v>
      </c>
      <c r="J7" s="1642"/>
      <c r="K7" s="1642"/>
      <c r="L7" s="1642"/>
      <c r="M7" s="1643"/>
    </row>
    <row r="8" spans="1:13" ht="15.75" x14ac:dyDescent="0.25">
      <c r="A8" s="1637"/>
      <c r="B8" s="1649" t="s">
        <v>77</v>
      </c>
      <c r="C8" s="1657"/>
      <c r="D8" s="1658"/>
      <c r="E8" s="1658"/>
      <c r="F8" s="1252"/>
      <c r="G8" s="1252"/>
      <c r="H8" s="1252"/>
      <c r="I8" s="1249"/>
      <c r="J8" s="1249"/>
      <c r="K8" s="1249"/>
      <c r="L8" s="1249"/>
      <c r="M8" s="1250"/>
    </row>
    <row r="9" spans="1:13" ht="15.75" x14ac:dyDescent="0.25">
      <c r="A9" s="1637"/>
      <c r="B9" s="1650"/>
      <c r="C9" s="1679"/>
      <c r="D9" s="1640"/>
      <c r="E9" s="1249"/>
      <c r="F9" s="1680"/>
      <c r="G9" s="1640"/>
      <c r="H9" s="1249"/>
      <c r="I9" s="1680"/>
      <c r="J9" s="1640"/>
      <c r="K9" s="1249"/>
      <c r="L9" s="1249"/>
      <c r="M9" s="1250"/>
    </row>
    <row r="10" spans="1:13" ht="15.75" x14ac:dyDescent="0.25">
      <c r="A10" s="1637"/>
      <c r="B10" s="1651"/>
      <c r="C10" s="1639" t="s">
        <v>79</v>
      </c>
      <c r="D10" s="1640"/>
      <c r="E10" s="1243"/>
      <c r="F10" s="1639" t="s">
        <v>79</v>
      </c>
      <c r="G10" s="1640"/>
      <c r="H10" s="1243"/>
      <c r="I10" s="1639" t="s">
        <v>79</v>
      </c>
      <c r="J10" s="1640"/>
      <c r="K10" s="1243"/>
      <c r="L10" s="1243"/>
      <c r="M10" s="1245"/>
    </row>
    <row r="11" spans="1:13" ht="123.75" customHeight="1" x14ac:dyDescent="0.25">
      <c r="A11" s="1645"/>
      <c r="B11" s="1246" t="s">
        <v>85</v>
      </c>
      <c r="C11" s="1641" t="s">
        <v>1002</v>
      </c>
      <c r="D11" s="1642"/>
      <c r="E11" s="1642"/>
      <c r="F11" s="1642"/>
      <c r="G11" s="1642"/>
      <c r="H11" s="1642"/>
      <c r="I11" s="1642"/>
      <c r="J11" s="1642"/>
      <c r="K11" s="1642"/>
      <c r="L11" s="1642"/>
      <c r="M11" s="1643"/>
    </row>
    <row r="12" spans="1:13" ht="19.5" customHeight="1" x14ac:dyDescent="0.25">
      <c r="A12" s="1644" t="s">
        <v>48</v>
      </c>
      <c r="B12" s="1242" t="s">
        <v>87</v>
      </c>
      <c r="C12" s="1681" t="s">
        <v>1003</v>
      </c>
      <c r="D12" s="1642"/>
      <c r="E12" s="1647"/>
      <c r="F12" s="1647"/>
      <c r="G12" s="1647"/>
      <c r="H12" s="1647"/>
      <c r="I12" s="1647"/>
      <c r="J12" s="1647"/>
      <c r="K12" s="1647"/>
      <c r="L12" s="1647"/>
      <c r="M12" s="1648"/>
    </row>
    <row r="13" spans="1:13" ht="8.25" customHeight="1" x14ac:dyDescent="0.25">
      <c r="A13" s="1637"/>
      <c r="B13" s="1649" t="s">
        <v>89</v>
      </c>
      <c r="C13" s="1249"/>
      <c r="D13" s="1249"/>
      <c r="E13" s="1249"/>
      <c r="F13" s="1249"/>
      <c r="G13" s="1249"/>
      <c r="H13" s="1249"/>
      <c r="I13" s="1249"/>
      <c r="J13" s="1249"/>
      <c r="K13" s="1249"/>
      <c r="L13" s="1249"/>
      <c r="M13" s="1250"/>
    </row>
    <row r="14" spans="1:13" ht="9" customHeight="1" x14ac:dyDescent="0.25">
      <c r="A14" s="1637"/>
      <c r="B14" s="1650"/>
      <c r="C14" s="1249"/>
      <c r="D14" s="1243"/>
      <c r="E14" s="1249"/>
      <c r="F14" s="1243"/>
      <c r="G14" s="1249"/>
      <c r="H14" s="1243"/>
      <c r="I14" s="1249"/>
      <c r="J14" s="1243"/>
      <c r="K14" s="1249"/>
      <c r="L14" s="1249"/>
      <c r="M14" s="1250"/>
    </row>
    <row r="15" spans="1:13" ht="15.75" x14ac:dyDescent="0.25">
      <c r="A15" s="1637"/>
      <c r="B15" s="1650"/>
      <c r="C15" s="1249" t="s">
        <v>90</v>
      </c>
      <c r="D15" s="1253"/>
      <c r="E15" s="1249" t="s">
        <v>91</v>
      </c>
      <c r="F15" s="1253"/>
      <c r="G15" s="1249" t="s">
        <v>92</v>
      </c>
      <c r="H15" s="1253"/>
      <c r="I15" s="1249" t="s">
        <v>93</v>
      </c>
      <c r="J15" s="1253" t="s">
        <v>933</v>
      </c>
      <c r="K15" s="1249"/>
      <c r="L15" s="1249"/>
      <c r="M15" s="1250"/>
    </row>
    <row r="16" spans="1:13" ht="15.75" x14ac:dyDescent="0.25">
      <c r="A16" s="1637"/>
      <c r="B16" s="1650"/>
      <c r="C16" s="1249" t="s">
        <v>94</v>
      </c>
      <c r="D16" s="1253"/>
      <c r="E16" s="1249" t="s">
        <v>95</v>
      </c>
      <c r="F16" s="1253"/>
      <c r="G16" s="1249" t="s">
        <v>96</v>
      </c>
      <c r="H16" s="1253"/>
      <c r="I16" s="1249"/>
      <c r="J16" s="1249"/>
      <c r="K16" s="1249"/>
      <c r="L16" s="1249"/>
      <c r="M16" s="1250"/>
    </row>
    <row r="17" spans="1:13" ht="15.75" x14ac:dyDescent="0.25">
      <c r="A17" s="1637"/>
      <c r="B17" s="1650"/>
      <c r="C17" s="1249" t="s">
        <v>97</v>
      </c>
      <c r="D17" s="1253"/>
      <c r="E17" s="1249" t="s">
        <v>98</v>
      </c>
      <c r="F17" s="1253"/>
      <c r="G17" s="1249"/>
      <c r="H17" s="1249"/>
      <c r="I17" s="1249"/>
      <c r="J17" s="1249"/>
      <c r="K17" s="1249"/>
      <c r="L17" s="1249"/>
      <c r="M17" s="1250"/>
    </row>
    <row r="18" spans="1:13" ht="15.75" x14ac:dyDescent="0.25">
      <c r="A18" s="1637"/>
      <c r="B18" s="1650"/>
      <c r="C18" s="1249" t="s">
        <v>99</v>
      </c>
      <c r="D18" s="1253"/>
      <c r="E18" s="1249" t="s">
        <v>101</v>
      </c>
      <c r="F18" s="1243"/>
      <c r="G18" s="1243"/>
      <c r="H18" s="1243"/>
      <c r="I18" s="1243"/>
      <c r="J18" s="1243"/>
      <c r="K18" s="1243"/>
      <c r="L18" s="1243"/>
      <c r="M18" s="1245"/>
    </row>
    <row r="19" spans="1:13" ht="9.75" customHeight="1" x14ac:dyDescent="0.25">
      <c r="A19" s="1637"/>
      <c r="B19" s="1651"/>
      <c r="C19" s="1243"/>
      <c r="D19" s="1243"/>
      <c r="E19" s="1243"/>
      <c r="F19" s="1243"/>
      <c r="G19" s="1243"/>
      <c r="H19" s="1243"/>
      <c r="I19" s="1243"/>
      <c r="J19" s="1243"/>
      <c r="K19" s="1243"/>
      <c r="L19" s="1243"/>
      <c r="M19" s="1245"/>
    </row>
    <row r="20" spans="1:13" ht="15.75" x14ac:dyDescent="0.25">
      <c r="A20" s="1637"/>
      <c r="B20" s="1649" t="s">
        <v>103</v>
      </c>
      <c r="C20" s="1249"/>
      <c r="D20" s="1249"/>
      <c r="E20" s="1249"/>
      <c r="F20" s="1249"/>
      <c r="G20" s="1249"/>
      <c r="H20" s="1249"/>
      <c r="I20" s="1249"/>
      <c r="J20" s="1249"/>
      <c r="K20" s="1249"/>
      <c r="L20" s="1249"/>
      <c r="M20" s="1250"/>
    </row>
    <row r="21" spans="1:13" ht="15.75" x14ac:dyDescent="0.25">
      <c r="A21" s="1637"/>
      <c r="B21" s="1650"/>
      <c r="C21" s="1249" t="s">
        <v>104</v>
      </c>
      <c r="D21" s="1254"/>
      <c r="E21" s="1249"/>
      <c r="F21" s="1249" t="s">
        <v>105</v>
      </c>
      <c r="G21" s="1254"/>
      <c r="H21" s="1249"/>
      <c r="I21" s="1249" t="s">
        <v>106</v>
      </c>
      <c r="J21" s="1254" t="s">
        <v>100</v>
      </c>
      <c r="K21" s="1249"/>
      <c r="L21" s="1249"/>
      <c r="M21" s="1250"/>
    </row>
    <row r="22" spans="1:13" ht="15.75" x14ac:dyDescent="0.25">
      <c r="A22" s="1637"/>
      <c r="B22" s="1650"/>
      <c r="C22" s="1249" t="s">
        <v>107</v>
      </c>
      <c r="D22" s="1253"/>
      <c r="E22" s="1249"/>
      <c r="F22" s="1249" t="s">
        <v>108</v>
      </c>
      <c r="G22" s="1253"/>
      <c r="H22" s="1249"/>
      <c r="I22" s="1249"/>
      <c r="J22" s="1249"/>
      <c r="K22" s="1249"/>
      <c r="L22" s="1249"/>
      <c r="M22" s="1250"/>
    </row>
    <row r="23" spans="1:13" ht="15.75" x14ac:dyDescent="0.25">
      <c r="A23" s="1637"/>
      <c r="B23" s="1650"/>
      <c r="C23" s="1243"/>
      <c r="D23" s="1243"/>
      <c r="E23" s="1243"/>
      <c r="F23" s="1243"/>
      <c r="G23" s="1243"/>
      <c r="H23" s="1243"/>
      <c r="I23" s="1243"/>
      <c r="J23" s="1243"/>
      <c r="K23" s="1243"/>
      <c r="L23" s="1243"/>
      <c r="M23" s="1245"/>
    </row>
    <row r="24" spans="1:13" ht="15.75" x14ac:dyDescent="0.25">
      <c r="A24" s="1637"/>
      <c r="B24" s="1255" t="s">
        <v>109</v>
      </c>
      <c r="C24" s="1249"/>
      <c r="D24" s="1249"/>
      <c r="E24" s="1249"/>
      <c r="F24" s="1249"/>
      <c r="G24" s="1249"/>
      <c r="H24" s="1249"/>
      <c r="I24" s="1249"/>
      <c r="J24" s="1249"/>
      <c r="K24" s="1249"/>
      <c r="L24" s="1249"/>
      <c r="M24" s="1250"/>
    </row>
    <row r="25" spans="1:13" ht="15.75" x14ac:dyDescent="0.25">
      <c r="A25" s="1637"/>
      <c r="B25" s="1256"/>
      <c r="C25" s="1250" t="s">
        <v>110</v>
      </c>
      <c r="D25" s="1257" t="s">
        <v>111</v>
      </c>
      <c r="E25" s="1249"/>
      <c r="F25" s="1249" t="s">
        <v>112</v>
      </c>
      <c r="G25" s="1254" t="s">
        <v>111</v>
      </c>
      <c r="H25" s="1249"/>
      <c r="I25" s="1249" t="s">
        <v>113</v>
      </c>
      <c r="J25" s="1258"/>
      <c r="K25" s="1247"/>
      <c r="L25" s="1248"/>
      <c r="M25" s="1250"/>
    </row>
    <row r="26" spans="1:13" ht="15.75" x14ac:dyDescent="0.25">
      <c r="A26" s="1637"/>
      <c r="B26" s="1246"/>
      <c r="C26" s="1243"/>
      <c r="D26" s="1243"/>
      <c r="E26" s="1243"/>
      <c r="F26" s="1243"/>
      <c r="G26" s="1243"/>
      <c r="H26" s="1243"/>
      <c r="I26" s="1243"/>
      <c r="J26" s="1243"/>
      <c r="K26" s="1243"/>
      <c r="L26" s="1243"/>
      <c r="M26" s="1245"/>
    </row>
    <row r="27" spans="1:13" ht="15.75" x14ac:dyDescent="0.25">
      <c r="A27" s="1637"/>
      <c r="B27" s="1649" t="s">
        <v>114</v>
      </c>
      <c r="C27" s="1259"/>
      <c r="D27" s="1259"/>
      <c r="E27" s="1259"/>
      <c r="F27" s="1259"/>
      <c r="G27" s="1259"/>
      <c r="H27" s="1259"/>
      <c r="I27" s="1259"/>
      <c r="J27" s="1259"/>
      <c r="K27" s="1259"/>
      <c r="L27" s="1249"/>
      <c r="M27" s="1250"/>
    </row>
    <row r="28" spans="1:13" ht="15.75" x14ac:dyDescent="0.25">
      <c r="A28" s="1637"/>
      <c r="B28" s="1650"/>
      <c r="C28" s="1249" t="s">
        <v>115</v>
      </c>
      <c r="D28" s="1260">
        <v>2023</v>
      </c>
      <c r="E28" s="1259"/>
      <c r="F28" s="1249" t="s">
        <v>116</v>
      </c>
      <c r="G28" s="1377" t="s">
        <v>997</v>
      </c>
      <c r="H28" s="1259"/>
      <c r="I28" s="1249"/>
      <c r="J28" s="1259"/>
      <c r="K28" s="1259"/>
      <c r="L28" s="1249"/>
      <c r="M28" s="1250"/>
    </row>
    <row r="29" spans="1:13" ht="15.75" x14ac:dyDescent="0.25">
      <c r="A29" s="1637"/>
      <c r="B29" s="1650"/>
      <c r="C29" s="1249"/>
      <c r="D29" s="1261"/>
      <c r="E29" s="1259"/>
      <c r="F29" s="1249"/>
      <c r="G29" s="1259"/>
      <c r="H29" s="1259"/>
      <c r="I29" s="1249"/>
      <c r="J29" s="1259"/>
      <c r="K29" s="1259"/>
      <c r="L29" s="1249"/>
      <c r="M29" s="1250"/>
    </row>
    <row r="30" spans="1:13" ht="15.75" x14ac:dyDescent="0.25">
      <c r="A30" s="1637"/>
      <c r="B30" s="1255" t="s">
        <v>117</v>
      </c>
      <c r="C30" s="1252"/>
      <c r="D30" s="1252"/>
      <c r="E30" s="1252"/>
      <c r="F30" s="1252"/>
      <c r="G30" s="1252"/>
      <c r="H30" s="1252"/>
      <c r="I30" s="1252"/>
      <c r="J30" s="1252"/>
      <c r="K30" s="1252"/>
      <c r="L30" s="1252"/>
      <c r="M30" s="1262"/>
    </row>
    <row r="31" spans="1:13" ht="15.75" x14ac:dyDescent="0.25">
      <c r="A31" s="1637"/>
      <c r="B31" s="1256"/>
      <c r="C31" s="1249"/>
      <c r="D31" s="1249" t="s">
        <v>118</v>
      </c>
      <c r="E31" s="1249"/>
      <c r="F31" s="1249" t="s">
        <v>119</v>
      </c>
      <c r="G31" s="1249"/>
      <c r="H31" s="1249" t="s">
        <v>120</v>
      </c>
      <c r="I31" s="1249"/>
      <c r="J31" s="1249" t="s">
        <v>121</v>
      </c>
      <c r="K31" s="1249"/>
      <c r="L31" s="1249" t="s">
        <v>122</v>
      </c>
      <c r="M31" s="1250"/>
    </row>
    <row r="32" spans="1:13" ht="15.75" x14ac:dyDescent="0.25">
      <c r="A32" s="1637"/>
      <c r="B32" s="1256"/>
      <c r="C32" s="1249"/>
      <c r="D32" s="1208">
        <v>1</v>
      </c>
      <c r="E32" s="1263"/>
      <c r="F32" s="1208">
        <v>1</v>
      </c>
      <c r="G32" s="1263"/>
      <c r="H32" s="1208">
        <v>1</v>
      </c>
      <c r="I32" s="1263"/>
      <c r="J32" s="1208">
        <v>1</v>
      </c>
      <c r="K32" s="1263"/>
      <c r="L32" s="1208">
        <v>1</v>
      </c>
      <c r="M32" s="1263"/>
    </row>
    <row r="33" spans="1:13" ht="15.75" x14ac:dyDescent="0.25">
      <c r="A33" s="1637"/>
      <c r="B33" s="1256"/>
      <c r="C33" s="1249"/>
      <c r="D33" s="1265" t="s">
        <v>123</v>
      </c>
      <c r="E33" s="1265"/>
      <c r="F33" s="1265" t="s">
        <v>124</v>
      </c>
      <c r="G33" s="1265"/>
      <c r="H33" s="1265" t="s">
        <v>125</v>
      </c>
      <c r="I33" s="1265"/>
      <c r="J33" s="1265" t="s">
        <v>126</v>
      </c>
      <c r="K33" s="1265"/>
      <c r="L33" s="1265" t="s">
        <v>127</v>
      </c>
      <c r="M33" s="1266"/>
    </row>
    <row r="34" spans="1:13" ht="15.75" x14ac:dyDescent="0.25">
      <c r="A34" s="1637"/>
      <c r="B34" s="1256"/>
      <c r="C34" s="1249"/>
      <c r="D34" s="1208">
        <v>1</v>
      </c>
      <c r="E34" s="1263"/>
      <c r="F34" s="1208">
        <v>1</v>
      </c>
      <c r="G34" s="1263"/>
      <c r="H34" s="1208">
        <v>1</v>
      </c>
      <c r="I34" s="1263"/>
      <c r="J34" s="1208">
        <v>1</v>
      </c>
      <c r="K34" s="1263"/>
      <c r="L34" s="1208">
        <v>1</v>
      </c>
      <c r="M34" s="1263"/>
    </row>
    <row r="35" spans="1:13" ht="15.75" x14ac:dyDescent="0.25">
      <c r="A35" s="1637"/>
      <c r="B35" s="1256"/>
      <c r="C35" s="1249"/>
      <c r="D35" s="1265" t="s">
        <v>128</v>
      </c>
      <c r="E35" s="1265"/>
      <c r="F35" s="1265" t="s">
        <v>129</v>
      </c>
      <c r="G35" s="1265"/>
      <c r="H35" s="1265" t="s">
        <v>130</v>
      </c>
      <c r="I35" s="1265"/>
      <c r="J35" s="1265" t="s">
        <v>131</v>
      </c>
      <c r="K35" s="1265"/>
      <c r="L35" s="1265" t="s">
        <v>132</v>
      </c>
      <c r="M35" s="1266"/>
    </row>
    <row r="36" spans="1:13" ht="15.75" x14ac:dyDescent="0.25">
      <c r="A36" s="1637"/>
      <c r="B36" s="1256"/>
      <c r="C36" s="1249"/>
      <c r="D36" s="1208">
        <v>1</v>
      </c>
      <c r="E36" s="1263"/>
      <c r="F36" s="1208">
        <v>1</v>
      </c>
      <c r="G36" s="1263"/>
      <c r="H36" s="1264"/>
      <c r="I36" s="1263"/>
      <c r="J36" s="1264"/>
      <c r="K36" s="1263"/>
      <c r="L36" s="1264"/>
      <c r="M36" s="1263"/>
    </row>
    <row r="37" spans="1:13" ht="15.75" x14ac:dyDescent="0.25">
      <c r="A37" s="1637"/>
      <c r="B37" s="1256"/>
      <c r="C37" s="1249"/>
      <c r="D37" s="1267" t="s">
        <v>132</v>
      </c>
      <c r="E37" s="1267"/>
      <c r="F37" s="1267" t="s">
        <v>133</v>
      </c>
      <c r="G37" s="1267"/>
      <c r="H37" s="1265"/>
      <c r="I37" s="1265"/>
      <c r="J37" s="1265"/>
      <c r="K37" s="1265"/>
      <c r="L37" s="1265"/>
      <c r="M37" s="1266"/>
    </row>
    <row r="38" spans="1:13" ht="15.75" x14ac:dyDescent="0.25">
      <c r="A38" s="1637"/>
      <c r="B38" s="1256"/>
      <c r="C38" s="1249"/>
      <c r="D38" s="1268"/>
      <c r="E38" s="1269"/>
      <c r="F38" s="1652">
        <v>1</v>
      </c>
      <c r="G38" s="1653"/>
      <c r="H38" s="1265"/>
      <c r="I38" s="1265"/>
      <c r="J38" s="1265"/>
      <c r="K38" s="1265"/>
      <c r="L38" s="1265"/>
      <c r="M38" s="1266"/>
    </row>
    <row r="39" spans="1:13" ht="15.75" x14ac:dyDescent="0.25">
      <c r="A39" s="1637"/>
      <c r="B39" s="1246"/>
      <c r="C39" s="1243"/>
      <c r="D39" s="1270"/>
      <c r="E39" s="1270"/>
      <c r="F39" s="1270"/>
      <c r="G39" s="1270"/>
      <c r="H39" s="1654"/>
      <c r="I39" s="1640"/>
      <c r="J39" s="1270"/>
      <c r="K39" s="1270"/>
      <c r="L39" s="1270"/>
      <c r="M39" s="1271"/>
    </row>
    <row r="40" spans="1:13" ht="18" customHeight="1" x14ac:dyDescent="0.25">
      <c r="A40" s="1637"/>
      <c r="B40" s="1649" t="s">
        <v>134</v>
      </c>
      <c r="C40" s="1249"/>
      <c r="D40" s="1249"/>
      <c r="E40" s="1249"/>
      <c r="F40" s="1249"/>
      <c r="G40" s="1249"/>
      <c r="H40" s="1249"/>
      <c r="I40" s="1249"/>
      <c r="J40" s="1249"/>
      <c r="K40" s="1249"/>
      <c r="L40" s="1249"/>
      <c r="M40" s="1250"/>
    </row>
    <row r="41" spans="1:13" ht="15.75" x14ac:dyDescent="0.25">
      <c r="A41" s="1637"/>
      <c r="B41" s="1650"/>
      <c r="C41" s="1249"/>
      <c r="D41" s="1249" t="s">
        <v>135</v>
      </c>
      <c r="E41" s="1243" t="s">
        <v>136</v>
      </c>
      <c r="F41" s="1655" t="s">
        <v>137</v>
      </c>
      <c r="G41" s="1657" t="s">
        <v>99</v>
      </c>
      <c r="H41" s="1658"/>
      <c r="I41" s="1658"/>
      <c r="J41" s="1659"/>
      <c r="K41" s="1249" t="s">
        <v>101</v>
      </c>
      <c r="L41" s="1661"/>
      <c r="M41" s="1662"/>
    </row>
    <row r="42" spans="1:13" ht="15.75" x14ac:dyDescent="0.25">
      <c r="A42" s="1637"/>
      <c r="B42" s="1650"/>
      <c r="C42" s="1249"/>
      <c r="D42" s="1254"/>
      <c r="E42" s="1245" t="s">
        <v>100</v>
      </c>
      <c r="F42" s="1656"/>
      <c r="G42" s="1645"/>
      <c r="H42" s="1640"/>
      <c r="I42" s="1640"/>
      <c r="J42" s="1660"/>
      <c r="K42" s="1249"/>
      <c r="L42" s="1645"/>
      <c r="M42" s="1663"/>
    </row>
    <row r="43" spans="1:13" ht="15.75" x14ac:dyDescent="0.25">
      <c r="A43" s="1637"/>
      <c r="B43" s="1651"/>
      <c r="C43" s="1243"/>
      <c r="D43" s="1243"/>
      <c r="E43" s="1243"/>
      <c r="F43" s="1243"/>
      <c r="G43" s="1243"/>
      <c r="H43" s="1243"/>
      <c r="I43" s="1243"/>
      <c r="J43" s="1243"/>
      <c r="K43" s="1243"/>
      <c r="L43" s="1249"/>
      <c r="M43" s="1250"/>
    </row>
    <row r="44" spans="1:13" ht="168" customHeight="1" x14ac:dyDescent="0.25">
      <c r="A44" s="1637"/>
      <c r="B44" s="1242" t="s">
        <v>139</v>
      </c>
      <c r="C44" s="1664" t="s">
        <v>1004</v>
      </c>
      <c r="D44" s="1665"/>
      <c r="E44" s="1665"/>
      <c r="F44" s="1665"/>
      <c r="G44" s="1665"/>
      <c r="H44" s="1665"/>
      <c r="I44" s="1665"/>
      <c r="J44" s="1665"/>
      <c r="K44" s="1665"/>
      <c r="L44" s="1665"/>
      <c r="M44" s="1666"/>
    </row>
    <row r="45" spans="1:13" ht="45.6" customHeight="1" x14ac:dyDescent="0.25">
      <c r="A45" s="1637"/>
      <c r="B45" s="1435" t="s">
        <v>936</v>
      </c>
      <c r="C45" s="1667" t="s">
        <v>1005</v>
      </c>
      <c r="D45" s="1668"/>
      <c r="E45" s="1668"/>
      <c r="F45" s="1668"/>
      <c r="G45" s="1668"/>
      <c r="H45" s="1668"/>
      <c r="I45" s="1668"/>
      <c r="J45" s="1668"/>
      <c r="K45" s="1668"/>
      <c r="L45" s="1668"/>
      <c r="M45" s="1668"/>
    </row>
    <row r="46" spans="1:13" ht="15.75" x14ac:dyDescent="0.25">
      <c r="A46" s="1637"/>
      <c r="B46" s="1242" t="s">
        <v>999</v>
      </c>
      <c r="C46" s="1589" t="s">
        <v>959</v>
      </c>
      <c r="D46" s="1590"/>
      <c r="E46" s="1590"/>
      <c r="F46" s="1590"/>
      <c r="G46" s="1590"/>
      <c r="H46" s="1590"/>
      <c r="I46" s="1590"/>
      <c r="J46" s="1590"/>
      <c r="K46" s="1590"/>
      <c r="L46" s="1590"/>
      <c r="M46" s="1591"/>
    </row>
    <row r="47" spans="1:13" ht="15" customHeight="1" x14ac:dyDescent="0.25">
      <c r="A47" s="1637"/>
      <c r="B47" s="1242" t="s">
        <v>143</v>
      </c>
      <c r="C47" s="1589" t="s">
        <v>939</v>
      </c>
      <c r="D47" s="1590"/>
      <c r="E47" s="1590"/>
      <c r="F47" s="1590"/>
      <c r="G47" s="1590"/>
      <c r="H47" s="1590"/>
      <c r="I47" s="1590"/>
      <c r="J47" s="1590"/>
      <c r="K47" s="1590"/>
      <c r="L47" s="1590"/>
      <c r="M47" s="1591"/>
    </row>
    <row r="48" spans="1:13" ht="15" customHeight="1" x14ac:dyDescent="0.25">
      <c r="A48" s="1645"/>
      <c r="B48" s="1242" t="s">
        <v>144</v>
      </c>
      <c r="C48" s="1589" t="s">
        <v>111</v>
      </c>
      <c r="D48" s="1590"/>
      <c r="E48" s="1590"/>
      <c r="F48" s="1590"/>
      <c r="G48" s="1590"/>
      <c r="H48" s="1590"/>
      <c r="I48" s="1590"/>
      <c r="J48" s="1590"/>
      <c r="K48" s="1590"/>
      <c r="L48" s="1590"/>
      <c r="M48" s="1591"/>
    </row>
    <row r="49" spans="1:13" ht="15.75" customHeight="1" x14ac:dyDescent="0.25">
      <c r="A49" s="1636" t="s">
        <v>60</v>
      </c>
      <c r="B49" s="1272" t="s">
        <v>145</v>
      </c>
      <c r="C49" s="1589" t="s">
        <v>940</v>
      </c>
      <c r="D49" s="1590"/>
      <c r="E49" s="1590"/>
      <c r="F49" s="1590"/>
      <c r="G49" s="1590"/>
      <c r="H49" s="1590"/>
      <c r="I49" s="1590"/>
      <c r="J49" s="1590"/>
      <c r="K49" s="1590"/>
      <c r="L49" s="1590"/>
      <c r="M49" s="1591"/>
    </row>
    <row r="50" spans="1:13" ht="15" customHeight="1" x14ac:dyDescent="0.25">
      <c r="A50" s="1637"/>
      <c r="B50" s="1272" t="s">
        <v>147</v>
      </c>
      <c r="C50" s="1589" t="s">
        <v>941</v>
      </c>
      <c r="D50" s="1590"/>
      <c r="E50" s="1590"/>
      <c r="F50" s="1590"/>
      <c r="G50" s="1590"/>
      <c r="H50" s="1590"/>
      <c r="I50" s="1590"/>
      <c r="J50" s="1590"/>
      <c r="K50" s="1590"/>
      <c r="L50" s="1590"/>
      <c r="M50" s="1591"/>
    </row>
    <row r="51" spans="1:13" ht="15" customHeight="1" x14ac:dyDescent="0.25">
      <c r="A51" s="1637"/>
      <c r="B51" s="1272" t="s">
        <v>149</v>
      </c>
      <c r="C51" s="1589" t="s">
        <v>167</v>
      </c>
      <c r="D51" s="1590"/>
      <c r="E51" s="1590"/>
      <c r="F51" s="1590"/>
      <c r="G51" s="1590"/>
      <c r="H51" s="1590"/>
      <c r="I51" s="1590"/>
      <c r="J51" s="1590"/>
      <c r="K51" s="1590"/>
      <c r="L51" s="1590"/>
      <c r="M51" s="1591"/>
    </row>
    <row r="52" spans="1:13" ht="15.75" customHeight="1" x14ac:dyDescent="0.25">
      <c r="A52" s="1637"/>
      <c r="B52" s="1272" t="s">
        <v>151</v>
      </c>
      <c r="C52" s="1589" t="s">
        <v>942</v>
      </c>
      <c r="D52" s="1590"/>
      <c r="E52" s="1590"/>
      <c r="F52" s="1590"/>
      <c r="G52" s="1590"/>
      <c r="H52" s="1590"/>
      <c r="I52" s="1590"/>
      <c r="J52" s="1590"/>
      <c r="K52" s="1590"/>
      <c r="L52" s="1590"/>
      <c r="M52" s="1591"/>
    </row>
    <row r="53" spans="1:13" ht="15.75" customHeight="1" x14ac:dyDescent="0.25">
      <c r="A53" s="1637"/>
      <c r="B53" s="1272" t="s">
        <v>153</v>
      </c>
      <c r="C53" s="1594" t="s">
        <v>943</v>
      </c>
      <c r="D53" s="1590"/>
      <c r="E53" s="1590"/>
      <c r="F53" s="1590"/>
      <c r="G53" s="1590"/>
      <c r="H53" s="1590"/>
      <c r="I53" s="1590"/>
      <c r="J53" s="1590"/>
      <c r="K53" s="1590"/>
      <c r="L53" s="1590"/>
      <c r="M53" s="1591"/>
    </row>
    <row r="54" spans="1:13" ht="15.75" customHeight="1" thickBot="1" x14ac:dyDescent="0.3">
      <c r="A54" s="1638"/>
      <c r="B54" s="1272" t="s">
        <v>155</v>
      </c>
      <c r="C54" s="1589"/>
      <c r="D54" s="1590"/>
      <c r="E54" s="1590"/>
      <c r="F54" s="1590"/>
      <c r="G54" s="1590"/>
      <c r="H54" s="1590"/>
      <c r="I54" s="1590"/>
      <c r="J54" s="1590"/>
      <c r="K54" s="1590"/>
      <c r="L54" s="1590"/>
      <c r="M54" s="1591"/>
    </row>
    <row r="55" spans="1:13" ht="15.75" customHeight="1" x14ac:dyDescent="0.25">
      <c r="A55" s="1634" t="s">
        <v>156</v>
      </c>
      <c r="B55" s="1272" t="s">
        <v>157</v>
      </c>
      <c r="C55" s="1589"/>
      <c r="D55" s="1590"/>
      <c r="E55" s="1590"/>
      <c r="F55" s="1590"/>
      <c r="G55" s="1590"/>
      <c r="H55" s="1590"/>
      <c r="I55" s="1590"/>
      <c r="J55" s="1590"/>
      <c r="K55" s="1590"/>
      <c r="L55" s="1590"/>
      <c r="M55" s="1591"/>
    </row>
    <row r="56" spans="1:13" ht="30" customHeight="1" x14ac:dyDescent="0.25">
      <c r="A56" s="1635"/>
      <c r="B56" s="1272" t="s">
        <v>158</v>
      </c>
      <c r="C56" s="1589"/>
      <c r="D56" s="1590"/>
      <c r="E56" s="1590"/>
      <c r="F56" s="1590"/>
      <c r="G56" s="1590"/>
      <c r="H56" s="1590"/>
      <c r="I56" s="1590"/>
      <c r="J56" s="1590"/>
      <c r="K56" s="1590"/>
      <c r="L56" s="1590"/>
      <c r="M56" s="1591"/>
    </row>
    <row r="57" spans="1:13" ht="30" customHeight="1" x14ac:dyDescent="0.25">
      <c r="A57" s="1635"/>
      <c r="B57" s="1273" t="s">
        <v>79</v>
      </c>
      <c r="C57" s="1508" t="s">
        <v>973</v>
      </c>
      <c r="D57" s="1508"/>
      <c r="E57" s="1508"/>
      <c r="F57" s="1508"/>
      <c r="G57" s="1508"/>
      <c r="H57" s="1508"/>
      <c r="I57" s="1508"/>
      <c r="J57" s="1508"/>
      <c r="K57" s="1508"/>
      <c r="L57" s="1508"/>
      <c r="M57" s="1508"/>
    </row>
    <row r="58" spans="1:13" ht="15.75" customHeight="1" thickBot="1" x14ac:dyDescent="0.3">
      <c r="A58" s="1274" t="s">
        <v>64</v>
      </c>
      <c r="B58" s="1275"/>
      <c r="C58" s="1511" t="s">
        <v>952</v>
      </c>
      <c r="D58" s="1512"/>
      <c r="E58" s="1512"/>
      <c r="F58" s="1512"/>
      <c r="G58" s="1512"/>
      <c r="H58" s="1512"/>
      <c r="I58" s="1512"/>
      <c r="J58" s="1512"/>
      <c r="K58" s="1512"/>
      <c r="L58" s="1512"/>
      <c r="M58" s="1513"/>
    </row>
    <row r="59" spans="1:13" ht="15.75" x14ac:dyDescent="0.25">
      <c r="B59" s="1235"/>
    </row>
    <row r="60" spans="1:13" ht="15.75" x14ac:dyDescent="0.25">
      <c r="B60" s="1235"/>
    </row>
    <row r="61" spans="1:13" ht="15.75" x14ac:dyDescent="0.25">
      <c r="B61" s="1235"/>
    </row>
    <row r="62" spans="1:13" ht="15.75" x14ac:dyDescent="0.25">
      <c r="B62" s="1235"/>
    </row>
    <row r="63" spans="1:13" ht="15.75" x14ac:dyDescent="0.25">
      <c r="B63" s="1235"/>
    </row>
    <row r="64" spans="1:13" ht="15.75" x14ac:dyDescent="0.25">
      <c r="B64" s="1235"/>
    </row>
    <row r="65" spans="2:2" ht="15.75" x14ac:dyDescent="0.25">
      <c r="B65" s="1235"/>
    </row>
    <row r="66" spans="2:2" ht="15.75" x14ac:dyDescent="0.25">
      <c r="B66" s="1235"/>
    </row>
    <row r="67" spans="2:2" ht="15.75" x14ac:dyDescent="0.25">
      <c r="B67" s="1235"/>
    </row>
    <row r="68" spans="2:2" ht="15.75" x14ac:dyDescent="0.25">
      <c r="B68" s="1235"/>
    </row>
    <row r="69" spans="2:2" ht="15.75" x14ac:dyDescent="0.25">
      <c r="B69" s="1235"/>
    </row>
    <row r="70" spans="2:2" ht="15.75" x14ac:dyDescent="0.25">
      <c r="B70" s="1235"/>
    </row>
    <row r="71" spans="2:2" ht="15.75" x14ac:dyDescent="0.25">
      <c r="B71" s="1235"/>
    </row>
    <row r="72" spans="2:2" ht="15.75" x14ac:dyDescent="0.25">
      <c r="B72" s="1235"/>
    </row>
    <row r="73" spans="2:2" ht="15.75" x14ac:dyDescent="0.25">
      <c r="B73" s="1235"/>
    </row>
    <row r="74" spans="2:2" ht="15.75" x14ac:dyDescent="0.25">
      <c r="B74" s="1235"/>
    </row>
    <row r="75" spans="2:2" ht="15.75" x14ac:dyDescent="0.25">
      <c r="B75" s="1235"/>
    </row>
    <row r="76" spans="2:2" ht="15.75" x14ac:dyDescent="0.25">
      <c r="B76" s="1235"/>
    </row>
    <row r="77" spans="2:2" ht="15.75" x14ac:dyDescent="0.25">
      <c r="B77" s="1235"/>
    </row>
    <row r="78" spans="2:2" ht="15.75" x14ac:dyDescent="0.25">
      <c r="B78" s="1235"/>
    </row>
    <row r="79" spans="2:2" ht="15.75" x14ac:dyDescent="0.25">
      <c r="B79" s="1235"/>
    </row>
    <row r="80" spans="2:2" ht="15.75" x14ac:dyDescent="0.25">
      <c r="B80" s="1235"/>
    </row>
    <row r="81" spans="2:2" ht="15.75" x14ac:dyDescent="0.25">
      <c r="B81" s="1235"/>
    </row>
    <row r="82" spans="2:2" ht="15.75" x14ac:dyDescent="0.25">
      <c r="B82" s="1235"/>
    </row>
    <row r="83" spans="2:2" ht="15.75" x14ac:dyDescent="0.25">
      <c r="B83" s="1235"/>
    </row>
    <row r="84" spans="2:2" ht="15.75" x14ac:dyDescent="0.25">
      <c r="B84" s="1235"/>
    </row>
    <row r="85" spans="2:2" ht="15.75" x14ac:dyDescent="0.25">
      <c r="B85" s="1235"/>
    </row>
    <row r="86" spans="2:2" ht="15.75" x14ac:dyDescent="0.25">
      <c r="B86" s="1235"/>
    </row>
    <row r="87" spans="2:2" ht="15.75" x14ac:dyDescent="0.25">
      <c r="B87" s="1235"/>
    </row>
    <row r="88" spans="2:2" ht="15.75" x14ac:dyDescent="0.25">
      <c r="B88" s="1235"/>
    </row>
    <row r="89" spans="2:2" ht="15.75" x14ac:dyDescent="0.25">
      <c r="B89" s="1235"/>
    </row>
    <row r="90" spans="2:2" ht="15.75" x14ac:dyDescent="0.25">
      <c r="B90" s="1235"/>
    </row>
    <row r="91" spans="2:2" ht="15.75" x14ac:dyDescent="0.25">
      <c r="B91" s="1235"/>
    </row>
    <row r="92" spans="2:2" ht="15.75" x14ac:dyDescent="0.25">
      <c r="B92" s="1235"/>
    </row>
    <row r="93" spans="2:2" ht="15.75" x14ac:dyDescent="0.25">
      <c r="B93" s="1235"/>
    </row>
    <row r="94" spans="2:2" ht="15.75" x14ac:dyDescent="0.25">
      <c r="B94" s="1235"/>
    </row>
    <row r="95" spans="2:2" ht="15.75" x14ac:dyDescent="0.25">
      <c r="B95" s="1235"/>
    </row>
    <row r="96" spans="2:2" ht="15.75" x14ac:dyDescent="0.25">
      <c r="B96" s="1235"/>
    </row>
    <row r="97" spans="2:2" ht="15.75" x14ac:dyDescent="0.25">
      <c r="B97" s="1235"/>
    </row>
    <row r="98" spans="2:2" ht="15.75" x14ac:dyDescent="0.25">
      <c r="B98" s="1235"/>
    </row>
    <row r="99" spans="2:2" ht="15.75" x14ac:dyDescent="0.25">
      <c r="B99" s="1235"/>
    </row>
    <row r="100" spans="2:2" ht="15.75" x14ac:dyDescent="0.25">
      <c r="B100" s="1235"/>
    </row>
    <row r="101" spans="2:2" ht="15.75" x14ac:dyDescent="0.25">
      <c r="B101" s="1235"/>
    </row>
    <row r="102" spans="2:2" ht="15.75" x14ac:dyDescent="0.25">
      <c r="B102" s="1235"/>
    </row>
    <row r="103" spans="2:2" ht="15.75" x14ac:dyDescent="0.25">
      <c r="B103" s="1235"/>
    </row>
    <row r="104" spans="2:2" ht="15.75" x14ac:dyDescent="0.25">
      <c r="B104" s="1235"/>
    </row>
    <row r="105" spans="2:2" ht="15.75" x14ac:dyDescent="0.25">
      <c r="B105" s="1235"/>
    </row>
    <row r="106" spans="2:2" ht="15.75" x14ac:dyDescent="0.25">
      <c r="B106" s="1235"/>
    </row>
    <row r="107" spans="2:2" ht="15.75" x14ac:dyDescent="0.25">
      <c r="B107" s="1235"/>
    </row>
    <row r="108" spans="2:2" ht="15.75" x14ac:dyDescent="0.25">
      <c r="B108" s="1235"/>
    </row>
    <row r="109" spans="2:2" ht="15.75" x14ac:dyDescent="0.25">
      <c r="B109" s="1235"/>
    </row>
    <row r="110" spans="2:2" ht="15.75" x14ac:dyDescent="0.25">
      <c r="B110" s="1235"/>
    </row>
    <row r="111" spans="2:2" ht="15.75" x14ac:dyDescent="0.25">
      <c r="B111" s="1235"/>
    </row>
    <row r="112" spans="2:2" ht="15.75" x14ac:dyDescent="0.25">
      <c r="B112" s="1235"/>
    </row>
    <row r="113" spans="2:2" ht="15.75" x14ac:dyDescent="0.25">
      <c r="B113" s="1235"/>
    </row>
    <row r="114" spans="2:2" ht="15.75" x14ac:dyDescent="0.25">
      <c r="B114" s="1235"/>
    </row>
    <row r="115" spans="2:2" ht="15.75" x14ac:dyDescent="0.25">
      <c r="B115" s="1235"/>
    </row>
    <row r="116" spans="2:2" ht="15.75" x14ac:dyDescent="0.25">
      <c r="B116" s="1235"/>
    </row>
    <row r="117" spans="2:2" ht="15.75" x14ac:dyDescent="0.25">
      <c r="B117" s="1235"/>
    </row>
    <row r="118" spans="2:2" ht="15.75" x14ac:dyDescent="0.25">
      <c r="B118" s="1235"/>
    </row>
    <row r="119" spans="2:2" ht="15.75" x14ac:dyDescent="0.25">
      <c r="B119" s="1235"/>
    </row>
    <row r="120" spans="2:2" ht="15.75" x14ac:dyDescent="0.25">
      <c r="B120" s="1235"/>
    </row>
    <row r="121" spans="2:2" ht="15.75" x14ac:dyDescent="0.25">
      <c r="B121" s="1235"/>
    </row>
    <row r="122" spans="2:2" ht="15.75" x14ac:dyDescent="0.25">
      <c r="B122" s="1235"/>
    </row>
    <row r="123" spans="2:2" ht="15.75" x14ac:dyDescent="0.25">
      <c r="B123" s="1235"/>
    </row>
    <row r="124" spans="2:2" ht="15.75" x14ac:dyDescent="0.25">
      <c r="B124" s="1235"/>
    </row>
    <row r="125" spans="2:2" ht="15.75" x14ac:dyDescent="0.25">
      <c r="B125" s="1235"/>
    </row>
    <row r="126" spans="2:2" ht="15.75" x14ac:dyDescent="0.25">
      <c r="B126" s="1235"/>
    </row>
    <row r="127" spans="2:2" ht="15.75" x14ac:dyDescent="0.25">
      <c r="B127" s="1235"/>
    </row>
    <row r="128" spans="2:2" ht="15.75" x14ac:dyDescent="0.25">
      <c r="B128" s="1235"/>
    </row>
    <row r="129" spans="2:2" ht="15.75" x14ac:dyDescent="0.25">
      <c r="B129" s="1235"/>
    </row>
    <row r="130" spans="2:2" ht="15.75" x14ac:dyDescent="0.25">
      <c r="B130" s="1235"/>
    </row>
    <row r="131" spans="2:2" ht="15.75" x14ac:dyDescent="0.25">
      <c r="B131" s="1235"/>
    </row>
    <row r="132" spans="2:2" ht="15.75" x14ac:dyDescent="0.25">
      <c r="B132" s="1235"/>
    </row>
    <row r="133" spans="2:2" ht="15.75" x14ac:dyDescent="0.25">
      <c r="B133" s="1235"/>
    </row>
    <row r="134" spans="2:2" ht="15.75" x14ac:dyDescent="0.25">
      <c r="B134" s="1235"/>
    </row>
    <row r="135" spans="2:2" ht="15.75" x14ac:dyDescent="0.25">
      <c r="B135" s="1235"/>
    </row>
    <row r="136" spans="2:2" ht="15.75" x14ac:dyDescent="0.25">
      <c r="B136" s="1235"/>
    </row>
    <row r="137" spans="2:2" ht="15.75" x14ac:dyDescent="0.25">
      <c r="B137" s="1235"/>
    </row>
    <row r="138" spans="2:2" ht="15.75" x14ac:dyDescent="0.25">
      <c r="B138" s="1235"/>
    </row>
    <row r="139" spans="2:2" ht="15.75" x14ac:dyDescent="0.25">
      <c r="B139" s="1235"/>
    </row>
    <row r="140" spans="2:2" ht="15.75" x14ac:dyDescent="0.25">
      <c r="B140" s="1235"/>
    </row>
    <row r="141" spans="2:2" ht="15.75" x14ac:dyDescent="0.25">
      <c r="B141" s="1235"/>
    </row>
    <row r="142" spans="2:2" ht="15.75" x14ac:dyDescent="0.25">
      <c r="B142" s="1235"/>
    </row>
    <row r="143" spans="2:2" ht="15.75" x14ac:dyDescent="0.25">
      <c r="B143" s="1235"/>
    </row>
    <row r="144" spans="2:2" ht="15.75" x14ac:dyDescent="0.25">
      <c r="B144" s="1235"/>
    </row>
    <row r="145" spans="2:2" ht="15.75" x14ac:dyDescent="0.25">
      <c r="B145" s="1235"/>
    </row>
    <row r="146" spans="2:2" ht="15.75" x14ac:dyDescent="0.25">
      <c r="B146" s="1235"/>
    </row>
    <row r="147" spans="2:2" ht="15.75" x14ac:dyDescent="0.25">
      <c r="B147" s="1235"/>
    </row>
    <row r="148" spans="2:2" ht="15.75" x14ac:dyDescent="0.25">
      <c r="B148" s="1235"/>
    </row>
    <row r="149" spans="2:2" ht="15.75" x14ac:dyDescent="0.25">
      <c r="B149" s="1235"/>
    </row>
    <row r="150" spans="2:2" ht="15.75" x14ac:dyDescent="0.25">
      <c r="B150" s="1235"/>
    </row>
    <row r="151" spans="2:2" ht="15.75" x14ac:dyDescent="0.25">
      <c r="B151" s="1235"/>
    </row>
    <row r="152" spans="2:2" ht="15.75" x14ac:dyDescent="0.25">
      <c r="B152" s="1235"/>
    </row>
    <row r="153" spans="2:2" ht="15.75" x14ac:dyDescent="0.25">
      <c r="B153" s="1235"/>
    </row>
    <row r="154" spans="2:2" ht="15.75" x14ac:dyDescent="0.25">
      <c r="B154" s="1235"/>
    </row>
    <row r="155" spans="2:2" ht="15.75" x14ac:dyDescent="0.25">
      <c r="B155" s="1235"/>
    </row>
    <row r="156" spans="2:2" ht="15.75" x14ac:dyDescent="0.25">
      <c r="B156" s="1235"/>
    </row>
    <row r="157" spans="2:2" ht="15.75" x14ac:dyDescent="0.25">
      <c r="B157" s="1235"/>
    </row>
    <row r="158" spans="2:2" ht="15.75" x14ac:dyDescent="0.25">
      <c r="B158" s="1235"/>
    </row>
    <row r="159" spans="2:2" ht="15.75" x14ac:dyDescent="0.25">
      <c r="B159" s="1235"/>
    </row>
    <row r="160" spans="2:2" ht="15.75" x14ac:dyDescent="0.25">
      <c r="B160" s="1235"/>
    </row>
    <row r="161" spans="2:2" ht="15.75" x14ac:dyDescent="0.25">
      <c r="B161" s="1235"/>
    </row>
    <row r="162" spans="2:2" ht="15.75" x14ac:dyDescent="0.25">
      <c r="B162" s="1235"/>
    </row>
    <row r="163" spans="2:2" ht="15.75" x14ac:dyDescent="0.25">
      <c r="B163" s="1235"/>
    </row>
    <row r="164" spans="2:2" ht="15.75" x14ac:dyDescent="0.25">
      <c r="B164" s="1235"/>
    </row>
    <row r="165" spans="2:2" ht="15.75" x14ac:dyDescent="0.25">
      <c r="B165" s="1235"/>
    </row>
    <row r="166" spans="2:2" ht="15.75" x14ac:dyDescent="0.25">
      <c r="B166" s="1235"/>
    </row>
    <row r="167" spans="2:2" ht="15.75" x14ac:dyDescent="0.25">
      <c r="B167" s="1235"/>
    </row>
    <row r="168" spans="2:2" ht="15.75" x14ac:dyDescent="0.25">
      <c r="B168" s="1235"/>
    </row>
    <row r="169" spans="2:2" ht="15.75" x14ac:dyDescent="0.25">
      <c r="B169" s="1235"/>
    </row>
    <row r="170" spans="2:2" ht="15.75" x14ac:dyDescent="0.25">
      <c r="B170" s="1235"/>
    </row>
    <row r="171" spans="2:2" ht="15.75" x14ac:dyDescent="0.25">
      <c r="B171" s="1235"/>
    </row>
    <row r="172" spans="2:2" ht="15.75" x14ac:dyDescent="0.25">
      <c r="B172" s="1235"/>
    </row>
    <row r="173" spans="2:2" ht="15.75" x14ac:dyDescent="0.25">
      <c r="B173" s="1235"/>
    </row>
    <row r="174" spans="2:2" ht="15.75" x14ac:dyDescent="0.25">
      <c r="B174" s="1235"/>
    </row>
    <row r="175" spans="2:2" ht="15.75" x14ac:dyDescent="0.25">
      <c r="B175" s="1235"/>
    </row>
    <row r="176" spans="2:2" ht="15.75" x14ac:dyDescent="0.25">
      <c r="B176" s="1235"/>
    </row>
    <row r="177" spans="2:2" ht="15.75" x14ac:dyDescent="0.25">
      <c r="B177" s="1235"/>
    </row>
    <row r="178" spans="2:2" ht="15.75" x14ac:dyDescent="0.25">
      <c r="B178" s="1235"/>
    </row>
    <row r="179" spans="2:2" ht="15.75" x14ac:dyDescent="0.25">
      <c r="B179" s="1235"/>
    </row>
    <row r="180" spans="2:2" ht="15.75" x14ac:dyDescent="0.25">
      <c r="B180" s="1235"/>
    </row>
    <row r="181" spans="2:2" ht="15.75" x14ac:dyDescent="0.25">
      <c r="B181" s="1235"/>
    </row>
    <row r="182" spans="2:2" ht="15.75" x14ac:dyDescent="0.25">
      <c r="B182" s="1235"/>
    </row>
    <row r="183" spans="2:2" ht="15.75" x14ac:dyDescent="0.25">
      <c r="B183" s="1235"/>
    </row>
    <row r="184" spans="2:2" ht="15.75" x14ac:dyDescent="0.25">
      <c r="B184" s="1235"/>
    </row>
    <row r="185" spans="2:2" ht="15.75" x14ac:dyDescent="0.25">
      <c r="B185" s="1235"/>
    </row>
    <row r="186" spans="2:2" ht="15.75" x14ac:dyDescent="0.25">
      <c r="B186" s="1235"/>
    </row>
    <row r="187" spans="2:2" ht="15.75" x14ac:dyDescent="0.25">
      <c r="B187" s="1235"/>
    </row>
    <row r="188" spans="2:2" ht="15.75" x14ac:dyDescent="0.25">
      <c r="B188" s="1235"/>
    </row>
    <row r="189" spans="2:2" ht="15.75" x14ac:dyDescent="0.25">
      <c r="B189" s="1235"/>
    </row>
    <row r="190" spans="2:2" ht="15.75" x14ac:dyDescent="0.25">
      <c r="B190" s="1235"/>
    </row>
    <row r="191" spans="2:2" ht="15.75" x14ac:dyDescent="0.25">
      <c r="B191" s="1235"/>
    </row>
    <row r="192" spans="2:2" ht="15.75" x14ac:dyDescent="0.25">
      <c r="B192" s="1235"/>
    </row>
    <row r="193" spans="2:2" ht="15.75" x14ac:dyDescent="0.25">
      <c r="B193" s="1235"/>
    </row>
    <row r="194" spans="2:2" ht="15.75" x14ac:dyDescent="0.25">
      <c r="B194" s="1235"/>
    </row>
    <row r="195" spans="2:2" ht="15.75" x14ac:dyDescent="0.25">
      <c r="B195" s="1235"/>
    </row>
    <row r="196" spans="2:2" ht="15.75" x14ac:dyDescent="0.25">
      <c r="B196" s="1235"/>
    </row>
    <row r="197" spans="2:2" ht="15.75" x14ac:dyDescent="0.25">
      <c r="B197" s="1235"/>
    </row>
    <row r="198" spans="2:2" ht="15.75" x14ac:dyDescent="0.25">
      <c r="B198" s="1235"/>
    </row>
    <row r="199" spans="2:2" ht="15.75" x14ac:dyDescent="0.25">
      <c r="B199" s="1235"/>
    </row>
    <row r="200" spans="2:2" ht="15.75" x14ac:dyDescent="0.25">
      <c r="B200" s="1235"/>
    </row>
    <row r="201" spans="2:2" ht="15.75" x14ac:dyDescent="0.25">
      <c r="B201" s="1235"/>
    </row>
    <row r="202" spans="2:2" ht="15.75" x14ac:dyDescent="0.25">
      <c r="B202" s="1235"/>
    </row>
    <row r="203" spans="2:2" ht="15.75" x14ac:dyDescent="0.25">
      <c r="B203" s="1235"/>
    </row>
    <row r="204" spans="2:2" ht="15.75" x14ac:dyDescent="0.25">
      <c r="B204" s="1235"/>
    </row>
    <row r="205" spans="2:2" ht="15.75" x14ac:dyDescent="0.25">
      <c r="B205" s="1235"/>
    </row>
    <row r="206" spans="2:2" ht="15.75" x14ac:dyDescent="0.25">
      <c r="B206" s="1235"/>
    </row>
    <row r="207" spans="2:2" ht="15.75" x14ac:dyDescent="0.25">
      <c r="B207" s="1235"/>
    </row>
    <row r="208" spans="2:2" ht="15.75" x14ac:dyDescent="0.25">
      <c r="B208" s="1235"/>
    </row>
    <row r="209" spans="2:2" ht="15.75" x14ac:dyDescent="0.25">
      <c r="B209" s="1235"/>
    </row>
    <row r="210" spans="2:2" ht="15.75" x14ac:dyDescent="0.25">
      <c r="B210" s="1235"/>
    </row>
    <row r="211" spans="2:2" ht="15.75" x14ac:dyDescent="0.25">
      <c r="B211" s="1235"/>
    </row>
    <row r="212" spans="2:2" ht="15.75" x14ac:dyDescent="0.25">
      <c r="B212" s="1235"/>
    </row>
    <row r="213" spans="2:2" ht="15.75" x14ac:dyDescent="0.25">
      <c r="B213" s="1235"/>
    </row>
    <row r="214" spans="2:2" ht="15.75" x14ac:dyDescent="0.25">
      <c r="B214" s="1235"/>
    </row>
    <row r="215" spans="2:2" ht="15.75" x14ac:dyDescent="0.25">
      <c r="B215" s="1235"/>
    </row>
    <row r="216" spans="2:2" ht="15.75" x14ac:dyDescent="0.25">
      <c r="B216" s="1235"/>
    </row>
    <row r="217" spans="2:2" ht="15.75" x14ac:dyDescent="0.25">
      <c r="B217" s="1235"/>
    </row>
    <row r="218" spans="2:2" ht="15.75" x14ac:dyDescent="0.25">
      <c r="B218" s="1235"/>
    </row>
    <row r="219" spans="2:2" ht="15.75" x14ac:dyDescent="0.25">
      <c r="B219" s="1235"/>
    </row>
    <row r="220" spans="2:2" ht="15.75" x14ac:dyDescent="0.25">
      <c r="B220" s="1235"/>
    </row>
    <row r="221" spans="2:2" ht="15.75" x14ac:dyDescent="0.25">
      <c r="B221" s="1235"/>
    </row>
    <row r="222" spans="2:2" ht="15.75" x14ac:dyDescent="0.25">
      <c r="B222" s="1235"/>
    </row>
    <row r="223" spans="2:2" ht="15.75" x14ac:dyDescent="0.25">
      <c r="B223" s="1235"/>
    </row>
    <row r="224" spans="2:2" ht="15.75" x14ac:dyDescent="0.25">
      <c r="B224" s="1235"/>
    </row>
    <row r="225" spans="2:2" ht="15.75" x14ac:dyDescent="0.25">
      <c r="B225" s="1235"/>
    </row>
    <row r="226" spans="2:2" ht="15.75" x14ac:dyDescent="0.25">
      <c r="B226" s="1235"/>
    </row>
    <row r="227" spans="2:2" ht="15.75" x14ac:dyDescent="0.25">
      <c r="B227" s="1235"/>
    </row>
    <row r="228" spans="2:2" ht="15.75" x14ac:dyDescent="0.25">
      <c r="B228" s="1235"/>
    </row>
    <row r="229" spans="2:2" ht="15.75" x14ac:dyDescent="0.25">
      <c r="B229" s="1235"/>
    </row>
    <row r="230" spans="2:2" ht="15.75" x14ac:dyDescent="0.25">
      <c r="B230" s="1235"/>
    </row>
    <row r="231" spans="2:2" ht="15.75" x14ac:dyDescent="0.25">
      <c r="B231" s="1235"/>
    </row>
    <row r="232" spans="2:2" ht="15.75" x14ac:dyDescent="0.25">
      <c r="B232" s="1235"/>
    </row>
    <row r="233" spans="2:2" ht="15.75" x14ac:dyDescent="0.25">
      <c r="B233" s="1235"/>
    </row>
    <row r="234" spans="2:2" ht="15.75" x14ac:dyDescent="0.25">
      <c r="B234" s="1235"/>
    </row>
    <row r="235" spans="2:2" ht="15.75" x14ac:dyDescent="0.25">
      <c r="B235" s="1235"/>
    </row>
    <row r="236" spans="2:2" ht="15.75" x14ac:dyDescent="0.25">
      <c r="B236" s="1235"/>
    </row>
    <row r="237" spans="2:2" ht="15.75" x14ac:dyDescent="0.25">
      <c r="B237" s="1235"/>
    </row>
    <row r="238" spans="2:2" ht="15.75" x14ac:dyDescent="0.25">
      <c r="B238" s="1235"/>
    </row>
    <row r="239" spans="2:2" ht="15.75" x14ac:dyDescent="0.25">
      <c r="B239" s="1235"/>
    </row>
    <row r="240" spans="2:2" ht="15.75" x14ac:dyDescent="0.25">
      <c r="B240" s="1235"/>
    </row>
    <row r="241" spans="2:2" ht="15.75" x14ac:dyDescent="0.25">
      <c r="B241" s="1235"/>
    </row>
    <row r="242" spans="2:2" ht="15.75" x14ac:dyDescent="0.25">
      <c r="B242" s="1235"/>
    </row>
    <row r="243" spans="2:2" ht="15.75" x14ac:dyDescent="0.25">
      <c r="B243" s="1235"/>
    </row>
    <row r="244" spans="2:2" ht="15.75" x14ac:dyDescent="0.25">
      <c r="B244" s="1235"/>
    </row>
    <row r="245" spans="2:2" ht="15.75" x14ac:dyDescent="0.25">
      <c r="B245" s="1235"/>
    </row>
    <row r="246" spans="2:2" ht="15.75" x14ac:dyDescent="0.25">
      <c r="B246" s="1235"/>
    </row>
    <row r="247" spans="2:2" ht="15.75" x14ac:dyDescent="0.25">
      <c r="B247" s="1235"/>
    </row>
    <row r="248" spans="2:2" ht="15.75" x14ac:dyDescent="0.25">
      <c r="B248" s="1235"/>
    </row>
    <row r="249" spans="2:2" ht="15.75" x14ac:dyDescent="0.25">
      <c r="B249" s="1235"/>
    </row>
    <row r="250" spans="2:2" ht="15.75" x14ac:dyDescent="0.25">
      <c r="B250" s="1235"/>
    </row>
    <row r="251" spans="2:2" ht="15.75" x14ac:dyDescent="0.25">
      <c r="B251" s="1235"/>
    </row>
    <row r="252" spans="2:2" ht="15.75" x14ac:dyDescent="0.25">
      <c r="B252" s="1235"/>
    </row>
    <row r="253" spans="2:2" ht="15.75" x14ac:dyDescent="0.25">
      <c r="B253" s="1235"/>
    </row>
    <row r="254" spans="2:2" ht="15.75" x14ac:dyDescent="0.25">
      <c r="B254" s="1235"/>
    </row>
    <row r="255" spans="2:2" ht="15.75" x14ac:dyDescent="0.25">
      <c r="B255" s="1235"/>
    </row>
    <row r="256" spans="2:2" ht="15.75" x14ac:dyDescent="0.25">
      <c r="B256" s="1235"/>
    </row>
    <row r="257" spans="2:2" ht="15.75" x14ac:dyDescent="0.25">
      <c r="B257" s="1235"/>
    </row>
    <row r="258" spans="2:2" ht="15.75" x14ac:dyDescent="0.25">
      <c r="B258" s="1235"/>
    </row>
    <row r="259" spans="2:2" ht="15.75" x14ac:dyDescent="0.25">
      <c r="B259" s="1235"/>
    </row>
    <row r="260" spans="2:2" ht="15.75" x14ac:dyDescent="0.25">
      <c r="B260" s="1235"/>
    </row>
    <row r="261" spans="2:2" ht="15.75" x14ac:dyDescent="0.25">
      <c r="B261" s="1235"/>
    </row>
    <row r="262" spans="2:2" ht="15.75" x14ac:dyDescent="0.25">
      <c r="B262" s="1235"/>
    </row>
    <row r="263" spans="2:2" ht="15.75" x14ac:dyDescent="0.25">
      <c r="B263" s="1235"/>
    </row>
    <row r="264" spans="2:2" ht="15.75" x14ac:dyDescent="0.25">
      <c r="B264" s="1235"/>
    </row>
    <row r="265" spans="2:2" ht="15.75" x14ac:dyDescent="0.25">
      <c r="B265" s="1235"/>
    </row>
    <row r="266" spans="2:2" ht="15.75" x14ac:dyDescent="0.25">
      <c r="B266" s="1235"/>
    </row>
    <row r="267" spans="2:2" ht="15.75" x14ac:dyDescent="0.25">
      <c r="B267" s="1235"/>
    </row>
    <row r="268" spans="2:2" ht="15.75" x14ac:dyDescent="0.25">
      <c r="B268" s="1235"/>
    </row>
    <row r="269" spans="2:2" ht="15.75" x14ac:dyDescent="0.25">
      <c r="B269" s="1235"/>
    </row>
    <row r="270" spans="2:2" ht="15.75" x14ac:dyDescent="0.25">
      <c r="B270" s="1235"/>
    </row>
    <row r="271" spans="2:2" ht="15.75" x14ac:dyDescent="0.25">
      <c r="B271" s="1235"/>
    </row>
    <row r="272" spans="2:2" ht="15.75" x14ac:dyDescent="0.25">
      <c r="B272" s="1235"/>
    </row>
    <row r="273" spans="2:2" ht="15.75" x14ac:dyDescent="0.25">
      <c r="B273" s="1235"/>
    </row>
    <row r="274" spans="2:2" ht="15.75" x14ac:dyDescent="0.25">
      <c r="B274" s="1235"/>
    </row>
    <row r="275" spans="2:2" ht="15.75" x14ac:dyDescent="0.25">
      <c r="B275" s="1235"/>
    </row>
    <row r="276" spans="2:2" ht="15.75" x14ac:dyDescent="0.25">
      <c r="B276" s="1235"/>
    </row>
    <row r="277" spans="2:2" ht="15.75" x14ac:dyDescent="0.25">
      <c r="B277" s="1235"/>
    </row>
    <row r="278" spans="2:2" ht="15.75" x14ac:dyDescent="0.25">
      <c r="B278" s="1235"/>
    </row>
    <row r="279" spans="2:2" ht="15.75" x14ac:dyDescent="0.25">
      <c r="B279" s="1235"/>
    </row>
    <row r="280" spans="2:2" ht="15.75" x14ac:dyDescent="0.25">
      <c r="B280" s="1235"/>
    </row>
    <row r="281" spans="2:2" ht="15.75" x14ac:dyDescent="0.25">
      <c r="B281" s="1235"/>
    </row>
    <row r="282" spans="2:2" ht="15.75" x14ac:dyDescent="0.25">
      <c r="B282" s="1235"/>
    </row>
    <row r="283" spans="2:2" ht="15.75" x14ac:dyDescent="0.25">
      <c r="B283" s="1235"/>
    </row>
    <row r="284" spans="2:2" ht="15.75" x14ac:dyDescent="0.25">
      <c r="B284" s="1235"/>
    </row>
    <row r="285" spans="2:2" ht="15.75" x14ac:dyDescent="0.25">
      <c r="B285" s="1235"/>
    </row>
    <row r="286" spans="2:2" ht="15.75" x14ac:dyDescent="0.25">
      <c r="B286" s="1235"/>
    </row>
    <row r="287" spans="2:2" ht="15.75" x14ac:dyDescent="0.25">
      <c r="B287" s="1235"/>
    </row>
    <row r="288" spans="2:2" ht="15.75" x14ac:dyDescent="0.25">
      <c r="B288" s="1235"/>
    </row>
    <row r="289" spans="2:2" ht="15.75" x14ac:dyDescent="0.25">
      <c r="B289" s="1235"/>
    </row>
    <row r="290" spans="2:2" ht="15.75" x14ac:dyDescent="0.25">
      <c r="B290" s="1235"/>
    </row>
    <row r="291" spans="2:2" ht="15.75" x14ac:dyDescent="0.25">
      <c r="B291" s="1235"/>
    </row>
    <row r="292" spans="2:2" ht="15.75" x14ac:dyDescent="0.25">
      <c r="B292" s="1235"/>
    </row>
    <row r="293" spans="2:2" ht="15.75" x14ac:dyDescent="0.25">
      <c r="B293" s="1235"/>
    </row>
    <row r="294" spans="2:2" ht="15.75" x14ac:dyDescent="0.25">
      <c r="B294" s="1235"/>
    </row>
    <row r="295" spans="2:2" ht="15.75" x14ac:dyDescent="0.25">
      <c r="B295" s="1235"/>
    </row>
    <row r="296" spans="2:2" ht="15.75" x14ac:dyDescent="0.25">
      <c r="B296" s="1235"/>
    </row>
    <row r="297" spans="2:2" ht="15.75" x14ac:dyDescent="0.25">
      <c r="B297" s="1235"/>
    </row>
    <row r="298" spans="2:2" ht="15.75" x14ac:dyDescent="0.25">
      <c r="B298" s="1235"/>
    </row>
    <row r="299" spans="2:2" ht="15.75" x14ac:dyDescent="0.25">
      <c r="B299" s="1235"/>
    </row>
    <row r="300" spans="2:2" ht="15.75" x14ac:dyDescent="0.25">
      <c r="B300" s="1235"/>
    </row>
    <row r="301" spans="2:2" ht="15.75" x14ac:dyDescent="0.25">
      <c r="B301" s="1235"/>
    </row>
    <row r="302" spans="2:2" ht="15.75" x14ac:dyDescent="0.25">
      <c r="B302" s="1235"/>
    </row>
    <row r="303" spans="2:2" ht="15.75" x14ac:dyDescent="0.25">
      <c r="B303" s="1235"/>
    </row>
    <row r="304" spans="2:2" ht="15.75" x14ac:dyDescent="0.25">
      <c r="B304" s="1235"/>
    </row>
    <row r="305" spans="2:2" ht="15.75" x14ac:dyDescent="0.25">
      <c r="B305" s="1235"/>
    </row>
    <row r="306" spans="2:2" ht="15.75" x14ac:dyDescent="0.25">
      <c r="B306" s="1235"/>
    </row>
    <row r="307" spans="2:2" ht="15.75" x14ac:dyDescent="0.25">
      <c r="B307" s="1235"/>
    </row>
    <row r="308" spans="2:2" ht="15.75" x14ac:dyDescent="0.25">
      <c r="B308" s="1235"/>
    </row>
    <row r="309" spans="2:2" ht="15.75" x14ac:dyDescent="0.25">
      <c r="B309" s="1235"/>
    </row>
    <row r="310" spans="2:2" ht="15.75" x14ac:dyDescent="0.25">
      <c r="B310" s="1235"/>
    </row>
    <row r="311" spans="2:2" ht="15.75" x14ac:dyDescent="0.25">
      <c r="B311" s="1235"/>
    </row>
    <row r="312" spans="2:2" ht="15.75" x14ac:dyDescent="0.25">
      <c r="B312" s="1235"/>
    </row>
    <row r="313" spans="2:2" ht="15.75" x14ac:dyDescent="0.25">
      <c r="B313" s="1235"/>
    </row>
    <row r="314" spans="2:2" ht="15.75" x14ac:dyDescent="0.25">
      <c r="B314" s="1235"/>
    </row>
    <row r="315" spans="2:2" ht="15.75" x14ac:dyDescent="0.25">
      <c r="B315" s="1235"/>
    </row>
    <row r="316" spans="2:2" ht="15.75" x14ac:dyDescent="0.25">
      <c r="B316" s="1235"/>
    </row>
    <row r="317" spans="2:2" ht="15.75" x14ac:dyDescent="0.25">
      <c r="B317" s="1235"/>
    </row>
    <row r="318" spans="2:2" ht="15.75" x14ac:dyDescent="0.25">
      <c r="B318" s="1235"/>
    </row>
    <row r="319" spans="2:2" ht="15.75" x14ac:dyDescent="0.25">
      <c r="B319" s="1235"/>
    </row>
    <row r="320" spans="2:2" ht="15.75" x14ac:dyDescent="0.25">
      <c r="B320" s="1235"/>
    </row>
    <row r="321" spans="2:2" ht="15.75" x14ac:dyDescent="0.25">
      <c r="B321" s="1235"/>
    </row>
    <row r="322" spans="2:2" ht="15.75" x14ac:dyDescent="0.25">
      <c r="B322" s="1235"/>
    </row>
    <row r="323" spans="2:2" ht="15.75" x14ac:dyDescent="0.25">
      <c r="B323" s="1235"/>
    </row>
    <row r="324" spans="2:2" ht="15.75" x14ac:dyDescent="0.25">
      <c r="B324" s="1235"/>
    </row>
    <row r="325" spans="2:2" ht="15.75" x14ac:dyDescent="0.25">
      <c r="B325" s="1235"/>
    </row>
    <row r="326" spans="2:2" ht="15.75" x14ac:dyDescent="0.25">
      <c r="B326" s="1235"/>
    </row>
    <row r="327" spans="2:2" ht="15.75" x14ac:dyDescent="0.25">
      <c r="B327" s="1235"/>
    </row>
    <row r="328" spans="2:2" ht="15.75" x14ac:dyDescent="0.25">
      <c r="B328" s="1235"/>
    </row>
    <row r="329" spans="2:2" ht="15.75" x14ac:dyDescent="0.25">
      <c r="B329" s="1235"/>
    </row>
    <row r="330" spans="2:2" ht="15.75" x14ac:dyDescent="0.25">
      <c r="B330" s="1235"/>
    </row>
    <row r="331" spans="2:2" ht="15.75" x14ac:dyDescent="0.25">
      <c r="B331" s="1235"/>
    </row>
    <row r="332" spans="2:2" ht="15.75" x14ac:dyDescent="0.25">
      <c r="B332" s="1235"/>
    </row>
    <row r="333" spans="2:2" ht="15.75" x14ac:dyDescent="0.25">
      <c r="B333" s="1235"/>
    </row>
    <row r="334" spans="2:2" ht="15.75" x14ac:dyDescent="0.25">
      <c r="B334" s="1235"/>
    </row>
    <row r="335" spans="2:2" ht="15.75" x14ac:dyDescent="0.25">
      <c r="B335" s="1235"/>
    </row>
    <row r="336" spans="2:2" ht="15.75" x14ac:dyDescent="0.25">
      <c r="B336" s="1235"/>
    </row>
    <row r="337" spans="2:2" ht="15.75" x14ac:dyDescent="0.25">
      <c r="B337" s="1235"/>
    </row>
    <row r="338" spans="2:2" ht="15.75" x14ac:dyDescent="0.25">
      <c r="B338" s="1235"/>
    </row>
    <row r="339" spans="2:2" ht="15.75" x14ac:dyDescent="0.25">
      <c r="B339" s="1235"/>
    </row>
    <row r="340" spans="2:2" ht="15.75" x14ac:dyDescent="0.25">
      <c r="B340" s="1235"/>
    </row>
    <row r="341" spans="2:2" ht="15.75" x14ac:dyDescent="0.25">
      <c r="B341" s="1235"/>
    </row>
    <row r="342" spans="2:2" ht="15.75" x14ac:dyDescent="0.25">
      <c r="B342" s="1235"/>
    </row>
    <row r="343" spans="2:2" ht="15.75" x14ac:dyDescent="0.25">
      <c r="B343" s="1235"/>
    </row>
    <row r="344" spans="2:2" ht="15.75" x14ac:dyDescent="0.25">
      <c r="B344" s="1235"/>
    </row>
    <row r="345" spans="2:2" ht="15.75" x14ac:dyDescent="0.25">
      <c r="B345" s="1235"/>
    </row>
    <row r="346" spans="2:2" ht="15.75" x14ac:dyDescent="0.25">
      <c r="B346" s="1235"/>
    </row>
    <row r="347" spans="2:2" ht="15.75" x14ac:dyDescent="0.25">
      <c r="B347" s="1235"/>
    </row>
    <row r="348" spans="2:2" ht="15.75" x14ac:dyDescent="0.25">
      <c r="B348" s="1235"/>
    </row>
    <row r="349" spans="2:2" ht="15.75" x14ac:dyDescent="0.25">
      <c r="B349" s="1235"/>
    </row>
    <row r="350" spans="2:2" ht="15.75" x14ac:dyDescent="0.25">
      <c r="B350" s="1235"/>
    </row>
    <row r="351" spans="2:2" ht="15.75" x14ac:dyDescent="0.25">
      <c r="B351" s="1235"/>
    </row>
    <row r="352" spans="2:2" ht="15.75" x14ac:dyDescent="0.25">
      <c r="B352" s="1235"/>
    </row>
    <row r="353" spans="2:2" ht="15.75" x14ac:dyDescent="0.25">
      <c r="B353" s="1235"/>
    </row>
    <row r="354" spans="2:2" ht="15.75" x14ac:dyDescent="0.25">
      <c r="B354" s="1235"/>
    </row>
    <row r="355" spans="2:2" ht="15.75" x14ac:dyDescent="0.25">
      <c r="B355" s="1235"/>
    </row>
    <row r="356" spans="2:2" ht="15.75" x14ac:dyDescent="0.25">
      <c r="B356" s="1235"/>
    </row>
    <row r="357" spans="2:2" ht="15.75" x14ac:dyDescent="0.25">
      <c r="B357" s="1235"/>
    </row>
    <row r="358" spans="2:2" ht="15.75" x14ac:dyDescent="0.25">
      <c r="B358" s="1235"/>
    </row>
    <row r="359" spans="2:2" ht="15.75" x14ac:dyDescent="0.25">
      <c r="B359" s="1235"/>
    </row>
    <row r="360" spans="2:2" ht="15.75" x14ac:dyDescent="0.25">
      <c r="B360" s="1235"/>
    </row>
    <row r="361" spans="2:2" ht="15.75" x14ac:dyDescent="0.25">
      <c r="B361" s="1235"/>
    </row>
    <row r="362" spans="2:2" ht="15.75" x14ac:dyDescent="0.25">
      <c r="B362" s="1235"/>
    </row>
    <row r="363" spans="2:2" ht="15.75" x14ac:dyDescent="0.25">
      <c r="B363" s="1235"/>
    </row>
    <row r="364" spans="2:2" ht="15.75" x14ac:dyDescent="0.25">
      <c r="B364" s="1235"/>
    </row>
    <row r="365" spans="2:2" ht="15.75" x14ac:dyDescent="0.25">
      <c r="B365" s="1235"/>
    </row>
    <row r="366" spans="2:2" ht="15.75" x14ac:dyDescent="0.25">
      <c r="B366" s="1235"/>
    </row>
    <row r="367" spans="2:2" ht="15.75" x14ac:dyDescent="0.25">
      <c r="B367" s="1235"/>
    </row>
    <row r="368" spans="2:2" ht="15.75" x14ac:dyDescent="0.25">
      <c r="B368" s="1235"/>
    </row>
    <row r="369" spans="2:2" ht="15.75" x14ac:dyDescent="0.25">
      <c r="B369" s="1235"/>
    </row>
    <row r="370" spans="2:2" ht="15.75" x14ac:dyDescent="0.25">
      <c r="B370" s="1235"/>
    </row>
    <row r="371" spans="2:2" ht="15.75" x14ac:dyDescent="0.25">
      <c r="B371" s="1235"/>
    </row>
    <row r="372" spans="2:2" ht="15.75" x14ac:dyDescent="0.25">
      <c r="B372" s="1235"/>
    </row>
    <row r="373" spans="2:2" ht="15.75" x14ac:dyDescent="0.25">
      <c r="B373" s="1235"/>
    </row>
    <row r="374" spans="2:2" ht="15.75" x14ac:dyDescent="0.25">
      <c r="B374" s="1235"/>
    </row>
    <row r="375" spans="2:2" ht="15.75" x14ac:dyDescent="0.25">
      <c r="B375" s="1235"/>
    </row>
    <row r="376" spans="2:2" ht="15.75" x14ac:dyDescent="0.25">
      <c r="B376" s="1235"/>
    </row>
    <row r="377" spans="2:2" ht="15.75" x14ac:dyDescent="0.25">
      <c r="B377" s="1235"/>
    </row>
    <row r="378" spans="2:2" ht="15.75" x14ac:dyDescent="0.25">
      <c r="B378" s="1235"/>
    </row>
    <row r="379" spans="2:2" ht="15.75" x14ac:dyDescent="0.25">
      <c r="B379" s="1235"/>
    </row>
    <row r="380" spans="2:2" ht="15.75" x14ac:dyDescent="0.25">
      <c r="B380" s="1235"/>
    </row>
    <row r="381" spans="2:2" ht="15.75" x14ac:dyDescent="0.25">
      <c r="B381" s="1235"/>
    </row>
    <row r="382" spans="2:2" ht="15.75" x14ac:dyDescent="0.25">
      <c r="B382" s="1235"/>
    </row>
    <row r="383" spans="2:2" ht="15.75" x14ac:dyDescent="0.25">
      <c r="B383" s="1235"/>
    </row>
    <row r="384" spans="2:2" ht="15.75" x14ac:dyDescent="0.25">
      <c r="B384" s="1235"/>
    </row>
    <row r="385" spans="2:2" ht="15.75" x14ac:dyDescent="0.25">
      <c r="B385" s="1235"/>
    </row>
    <row r="386" spans="2:2" ht="15.75" x14ac:dyDescent="0.25">
      <c r="B386" s="1235"/>
    </row>
    <row r="387" spans="2:2" ht="15.75" x14ac:dyDescent="0.25">
      <c r="B387" s="1235"/>
    </row>
    <row r="388" spans="2:2" ht="15.75" x14ac:dyDescent="0.25">
      <c r="B388" s="1235"/>
    </row>
    <row r="389" spans="2:2" ht="15.75" x14ac:dyDescent="0.25">
      <c r="B389" s="1235"/>
    </row>
    <row r="390" spans="2:2" ht="15.75" x14ac:dyDescent="0.25">
      <c r="B390" s="1235"/>
    </row>
    <row r="391" spans="2:2" ht="15.75" x14ac:dyDescent="0.25">
      <c r="B391" s="1235"/>
    </row>
    <row r="392" spans="2:2" ht="15.75" x14ac:dyDescent="0.25">
      <c r="B392" s="1235"/>
    </row>
    <row r="393" spans="2:2" ht="15.75" x14ac:dyDescent="0.25">
      <c r="B393" s="1235"/>
    </row>
    <row r="394" spans="2:2" ht="15.75" x14ac:dyDescent="0.25">
      <c r="B394" s="1235"/>
    </row>
    <row r="395" spans="2:2" ht="15.75" x14ac:dyDescent="0.25">
      <c r="B395" s="1235"/>
    </row>
    <row r="396" spans="2:2" ht="15.75" x14ac:dyDescent="0.25">
      <c r="B396" s="1235"/>
    </row>
    <row r="397" spans="2:2" ht="15.75" x14ac:dyDescent="0.25">
      <c r="B397" s="1235"/>
    </row>
    <row r="398" spans="2:2" ht="15.75" x14ac:dyDescent="0.25">
      <c r="B398" s="1235"/>
    </row>
    <row r="399" spans="2:2" ht="15.75" x14ac:dyDescent="0.25">
      <c r="B399" s="1235"/>
    </row>
    <row r="400" spans="2:2" ht="15.75" x14ac:dyDescent="0.25">
      <c r="B400" s="1235"/>
    </row>
    <row r="401" spans="2:2" ht="15.75" x14ac:dyDescent="0.25">
      <c r="B401" s="1235"/>
    </row>
    <row r="402" spans="2:2" ht="15.75" x14ac:dyDescent="0.25">
      <c r="B402" s="1235"/>
    </row>
    <row r="403" spans="2:2" ht="15.75" x14ac:dyDescent="0.25">
      <c r="B403" s="1235"/>
    </row>
    <row r="404" spans="2:2" ht="15.75" x14ac:dyDescent="0.25">
      <c r="B404" s="1235"/>
    </row>
    <row r="405" spans="2:2" ht="15.75" x14ac:dyDescent="0.25">
      <c r="B405" s="1235"/>
    </row>
    <row r="406" spans="2:2" ht="15.75" x14ac:dyDescent="0.25">
      <c r="B406" s="1235"/>
    </row>
    <row r="407" spans="2:2" ht="15.75" x14ac:dyDescent="0.25">
      <c r="B407" s="1235"/>
    </row>
    <row r="408" spans="2:2" ht="15.75" x14ac:dyDescent="0.25">
      <c r="B408" s="1235"/>
    </row>
    <row r="409" spans="2:2" ht="15.75" x14ac:dyDescent="0.25">
      <c r="B409" s="1235"/>
    </row>
    <row r="410" spans="2:2" ht="15.75" x14ac:dyDescent="0.25">
      <c r="B410" s="1235"/>
    </row>
    <row r="411" spans="2:2" ht="15.75" x14ac:dyDescent="0.25">
      <c r="B411" s="1235"/>
    </row>
    <row r="412" spans="2:2" ht="15.75" x14ac:dyDescent="0.25">
      <c r="B412" s="1235"/>
    </row>
    <row r="413" spans="2:2" ht="15.75" x14ac:dyDescent="0.25">
      <c r="B413" s="1235"/>
    </row>
    <row r="414" spans="2:2" ht="15.75" x14ac:dyDescent="0.25">
      <c r="B414" s="1235"/>
    </row>
    <row r="415" spans="2:2" ht="15.75" x14ac:dyDescent="0.25">
      <c r="B415" s="1235"/>
    </row>
    <row r="416" spans="2:2" ht="15.75" x14ac:dyDescent="0.25">
      <c r="B416" s="1235"/>
    </row>
    <row r="417" spans="2:2" ht="15.75" x14ac:dyDescent="0.25">
      <c r="B417" s="1235"/>
    </row>
    <row r="418" spans="2:2" ht="15.75" x14ac:dyDescent="0.25">
      <c r="B418" s="1235"/>
    </row>
    <row r="419" spans="2:2" ht="15.75" x14ac:dyDescent="0.25">
      <c r="B419" s="1235"/>
    </row>
    <row r="420" spans="2:2" ht="15.75" x14ac:dyDescent="0.25">
      <c r="B420" s="1235"/>
    </row>
    <row r="421" spans="2:2" ht="15.75" x14ac:dyDescent="0.25">
      <c r="B421" s="1235"/>
    </row>
    <row r="422" spans="2:2" ht="15.75" x14ac:dyDescent="0.25">
      <c r="B422" s="1235"/>
    </row>
    <row r="423" spans="2:2" ht="15.75" x14ac:dyDescent="0.25">
      <c r="B423" s="1235"/>
    </row>
    <row r="424" spans="2:2" ht="15.75" x14ac:dyDescent="0.25">
      <c r="B424" s="1235"/>
    </row>
    <row r="425" spans="2:2" ht="15.75" x14ac:dyDescent="0.25">
      <c r="B425" s="1235"/>
    </row>
    <row r="426" spans="2:2" ht="15.75" x14ac:dyDescent="0.25">
      <c r="B426" s="1235"/>
    </row>
    <row r="427" spans="2:2" ht="15.75" x14ac:dyDescent="0.25">
      <c r="B427" s="1235"/>
    </row>
    <row r="428" spans="2:2" ht="15.75" x14ac:dyDescent="0.25">
      <c r="B428" s="1235"/>
    </row>
    <row r="429" spans="2:2" ht="15.75" x14ac:dyDescent="0.25">
      <c r="B429" s="1235"/>
    </row>
    <row r="430" spans="2:2" ht="15.75" x14ac:dyDescent="0.25">
      <c r="B430" s="1235"/>
    </row>
    <row r="431" spans="2:2" ht="15.75" x14ac:dyDescent="0.25">
      <c r="B431" s="1235"/>
    </row>
    <row r="432" spans="2:2" ht="15.75" x14ac:dyDescent="0.25">
      <c r="B432" s="1235"/>
    </row>
    <row r="433" spans="2:2" ht="15.75" x14ac:dyDescent="0.25">
      <c r="B433" s="1235"/>
    </row>
    <row r="434" spans="2:2" ht="15.75" x14ac:dyDescent="0.25">
      <c r="B434" s="1235"/>
    </row>
    <row r="435" spans="2:2" ht="15.75" x14ac:dyDescent="0.25">
      <c r="B435" s="1235"/>
    </row>
    <row r="436" spans="2:2" ht="15.75" x14ac:dyDescent="0.25">
      <c r="B436" s="1235"/>
    </row>
    <row r="437" spans="2:2" ht="15.75" x14ac:dyDescent="0.25">
      <c r="B437" s="1235"/>
    </row>
    <row r="438" spans="2:2" ht="15.75" x14ac:dyDescent="0.25">
      <c r="B438" s="1235"/>
    </row>
    <row r="439" spans="2:2" ht="15.75" x14ac:dyDescent="0.25">
      <c r="B439" s="1235"/>
    </row>
    <row r="440" spans="2:2" ht="15.75" x14ac:dyDescent="0.25">
      <c r="B440" s="1235"/>
    </row>
    <row r="441" spans="2:2" ht="15.75" x14ac:dyDescent="0.25">
      <c r="B441" s="1235"/>
    </row>
    <row r="442" spans="2:2" ht="15.75" x14ac:dyDescent="0.25">
      <c r="B442" s="1235"/>
    </row>
    <row r="443" spans="2:2" ht="15.75" x14ac:dyDescent="0.25">
      <c r="B443" s="1235"/>
    </row>
    <row r="444" spans="2:2" ht="15.75" x14ac:dyDescent="0.25">
      <c r="B444" s="1235"/>
    </row>
    <row r="445" spans="2:2" ht="15.75" x14ac:dyDescent="0.25">
      <c r="B445" s="1235"/>
    </row>
    <row r="446" spans="2:2" ht="15.75" x14ac:dyDescent="0.25">
      <c r="B446" s="1235"/>
    </row>
    <row r="447" spans="2:2" ht="15.75" x14ac:dyDescent="0.25">
      <c r="B447" s="1235"/>
    </row>
    <row r="448" spans="2:2" ht="15.75" x14ac:dyDescent="0.25">
      <c r="B448" s="1235"/>
    </row>
    <row r="449" spans="2:2" ht="15.75" x14ac:dyDescent="0.25">
      <c r="B449" s="1235"/>
    </row>
    <row r="450" spans="2:2" ht="15.75" x14ac:dyDescent="0.25">
      <c r="B450" s="1235"/>
    </row>
    <row r="451" spans="2:2" ht="15.75" x14ac:dyDescent="0.25">
      <c r="B451" s="1235"/>
    </row>
    <row r="452" spans="2:2" ht="15.75" x14ac:dyDescent="0.25">
      <c r="B452" s="1235"/>
    </row>
    <row r="453" spans="2:2" ht="15.75" x14ac:dyDescent="0.25">
      <c r="B453" s="1235"/>
    </row>
    <row r="454" spans="2:2" ht="15.75" x14ac:dyDescent="0.25">
      <c r="B454" s="1235"/>
    </row>
    <row r="455" spans="2:2" ht="15.75" x14ac:dyDescent="0.25">
      <c r="B455" s="1235"/>
    </row>
    <row r="456" spans="2:2" ht="15.75" x14ac:dyDescent="0.25">
      <c r="B456" s="1235"/>
    </row>
    <row r="457" spans="2:2" ht="15.75" x14ac:dyDescent="0.25">
      <c r="B457" s="1235"/>
    </row>
    <row r="458" spans="2:2" ht="15.75" x14ac:dyDescent="0.25">
      <c r="B458" s="1235"/>
    </row>
    <row r="459" spans="2:2" ht="15.75" x14ac:dyDescent="0.25">
      <c r="B459" s="1235"/>
    </row>
    <row r="460" spans="2:2" ht="15.75" x14ac:dyDescent="0.25">
      <c r="B460" s="1235"/>
    </row>
    <row r="461" spans="2:2" ht="15.75" x14ac:dyDescent="0.25">
      <c r="B461" s="1235"/>
    </row>
    <row r="462" spans="2:2" ht="15.75" x14ac:dyDescent="0.25">
      <c r="B462" s="1235"/>
    </row>
    <row r="463" spans="2:2" ht="15.75" x14ac:dyDescent="0.25">
      <c r="B463" s="1235"/>
    </row>
    <row r="464" spans="2:2" ht="15.75" x14ac:dyDescent="0.25">
      <c r="B464" s="1235"/>
    </row>
    <row r="465" spans="2:2" ht="15.75" x14ac:dyDescent="0.25">
      <c r="B465" s="1235"/>
    </row>
    <row r="466" spans="2:2" ht="15.75" x14ac:dyDescent="0.25">
      <c r="B466" s="1235"/>
    </row>
    <row r="467" spans="2:2" ht="15.75" x14ac:dyDescent="0.25">
      <c r="B467" s="1235"/>
    </row>
    <row r="468" spans="2:2" ht="15.75" x14ac:dyDescent="0.25">
      <c r="B468" s="1235"/>
    </row>
    <row r="469" spans="2:2" ht="15.75" x14ac:dyDescent="0.25">
      <c r="B469" s="1235"/>
    </row>
    <row r="470" spans="2:2" ht="15.75" x14ac:dyDescent="0.25">
      <c r="B470" s="1235"/>
    </row>
    <row r="471" spans="2:2" ht="15.75" x14ac:dyDescent="0.25">
      <c r="B471" s="1235"/>
    </row>
    <row r="472" spans="2:2" ht="15.75" x14ac:dyDescent="0.25">
      <c r="B472" s="1235"/>
    </row>
    <row r="473" spans="2:2" ht="15.75" x14ac:dyDescent="0.25">
      <c r="B473" s="1235"/>
    </row>
    <row r="474" spans="2:2" ht="15.75" x14ac:dyDescent="0.25">
      <c r="B474" s="1235"/>
    </row>
    <row r="475" spans="2:2" ht="15.75" x14ac:dyDescent="0.25">
      <c r="B475" s="1235"/>
    </row>
    <row r="476" spans="2:2" ht="15.75" x14ac:dyDescent="0.25">
      <c r="B476" s="1235"/>
    </row>
    <row r="477" spans="2:2" ht="15.75" x14ac:dyDescent="0.25">
      <c r="B477" s="1235"/>
    </row>
    <row r="478" spans="2:2" ht="15.75" x14ac:dyDescent="0.25">
      <c r="B478" s="1235"/>
    </row>
    <row r="479" spans="2:2" ht="15.75" x14ac:dyDescent="0.25">
      <c r="B479" s="1235"/>
    </row>
    <row r="480" spans="2:2" ht="15.75" x14ac:dyDescent="0.25">
      <c r="B480" s="1235"/>
    </row>
    <row r="481" spans="2:2" ht="15.75" x14ac:dyDescent="0.25">
      <c r="B481" s="1235"/>
    </row>
    <row r="482" spans="2:2" ht="15.75" x14ac:dyDescent="0.25">
      <c r="B482" s="1235"/>
    </row>
    <row r="483" spans="2:2" ht="15.75" x14ac:dyDescent="0.25">
      <c r="B483" s="1235"/>
    </row>
    <row r="484" spans="2:2" ht="15.75" x14ac:dyDescent="0.25">
      <c r="B484" s="1235"/>
    </row>
    <row r="485" spans="2:2" ht="15.75" x14ac:dyDescent="0.25">
      <c r="B485" s="1235"/>
    </row>
    <row r="486" spans="2:2" ht="15.75" x14ac:dyDescent="0.25">
      <c r="B486" s="1235"/>
    </row>
    <row r="487" spans="2:2" ht="15.75" x14ac:dyDescent="0.25">
      <c r="B487" s="1235"/>
    </row>
    <row r="488" spans="2:2" ht="15.75" x14ac:dyDescent="0.25">
      <c r="B488" s="1235"/>
    </row>
    <row r="489" spans="2:2" ht="15.75" x14ac:dyDescent="0.25">
      <c r="B489" s="1235"/>
    </row>
    <row r="490" spans="2:2" ht="15.75" x14ac:dyDescent="0.25">
      <c r="B490" s="1235"/>
    </row>
    <row r="491" spans="2:2" ht="15.75" x14ac:dyDescent="0.25">
      <c r="B491" s="1235"/>
    </row>
    <row r="492" spans="2:2" ht="15.75" x14ac:dyDescent="0.25">
      <c r="B492" s="1235"/>
    </row>
    <row r="493" spans="2:2" ht="15.75" x14ac:dyDescent="0.25">
      <c r="B493" s="1235"/>
    </row>
    <row r="494" spans="2:2" ht="15.75" x14ac:dyDescent="0.25">
      <c r="B494" s="1235"/>
    </row>
    <row r="495" spans="2:2" ht="15.75" x14ac:dyDescent="0.25">
      <c r="B495" s="1235"/>
    </row>
    <row r="496" spans="2:2" ht="15.75" x14ac:dyDescent="0.25">
      <c r="B496" s="1235"/>
    </row>
    <row r="497" spans="2:2" ht="15.75" x14ac:dyDescent="0.25">
      <c r="B497" s="1235"/>
    </row>
    <row r="498" spans="2:2" ht="15.75" x14ac:dyDescent="0.25">
      <c r="B498" s="1235"/>
    </row>
    <row r="499" spans="2:2" ht="15.75" x14ac:dyDescent="0.25">
      <c r="B499" s="1235"/>
    </row>
    <row r="500" spans="2:2" ht="15.75" x14ac:dyDescent="0.25">
      <c r="B500" s="1235"/>
    </row>
    <row r="501" spans="2:2" ht="15.75" x14ac:dyDescent="0.25">
      <c r="B501" s="1235"/>
    </row>
    <row r="502" spans="2:2" ht="15.75" x14ac:dyDescent="0.25">
      <c r="B502" s="1235"/>
    </row>
    <row r="503" spans="2:2" ht="15.75" x14ac:dyDescent="0.25">
      <c r="B503" s="1235"/>
    </row>
    <row r="504" spans="2:2" ht="15.75" x14ac:dyDescent="0.25">
      <c r="B504" s="1235"/>
    </row>
    <row r="505" spans="2:2" ht="15.75" x14ac:dyDescent="0.25">
      <c r="B505" s="1235"/>
    </row>
    <row r="506" spans="2:2" ht="15.75" x14ac:dyDescent="0.25">
      <c r="B506" s="1235"/>
    </row>
    <row r="507" spans="2:2" ht="15.75" x14ac:dyDescent="0.25">
      <c r="B507" s="1235"/>
    </row>
    <row r="508" spans="2:2" ht="15.75" x14ac:dyDescent="0.25">
      <c r="B508" s="1235"/>
    </row>
    <row r="509" spans="2:2" ht="15.75" x14ac:dyDescent="0.25">
      <c r="B509" s="1235"/>
    </row>
    <row r="510" spans="2:2" ht="15.75" x14ac:dyDescent="0.25">
      <c r="B510" s="1235"/>
    </row>
    <row r="511" spans="2:2" ht="15.75" x14ac:dyDescent="0.25">
      <c r="B511" s="1235"/>
    </row>
    <row r="512" spans="2:2" ht="15.75" x14ac:dyDescent="0.25">
      <c r="B512" s="1235"/>
    </row>
    <row r="513" spans="2:2" ht="15.75" x14ac:dyDescent="0.25">
      <c r="B513" s="1235"/>
    </row>
    <row r="514" spans="2:2" ht="15.75" x14ac:dyDescent="0.25">
      <c r="B514" s="1235"/>
    </row>
    <row r="515" spans="2:2" ht="15.75" x14ac:dyDescent="0.25">
      <c r="B515" s="1235"/>
    </row>
    <row r="516" spans="2:2" ht="15.75" x14ac:dyDescent="0.25">
      <c r="B516" s="1235"/>
    </row>
    <row r="517" spans="2:2" ht="15.75" x14ac:dyDescent="0.25">
      <c r="B517" s="1235"/>
    </row>
    <row r="518" spans="2:2" ht="15.75" x14ac:dyDescent="0.25">
      <c r="B518" s="1235"/>
    </row>
    <row r="519" spans="2:2" ht="15.75" x14ac:dyDescent="0.25">
      <c r="B519" s="1235"/>
    </row>
    <row r="520" spans="2:2" ht="15.75" x14ac:dyDescent="0.25">
      <c r="B520" s="1235"/>
    </row>
    <row r="521" spans="2:2" ht="15.75" x14ac:dyDescent="0.25">
      <c r="B521" s="1235"/>
    </row>
    <row r="522" spans="2:2" ht="15.75" x14ac:dyDescent="0.25">
      <c r="B522" s="1235"/>
    </row>
    <row r="523" spans="2:2" ht="15.75" x14ac:dyDescent="0.25">
      <c r="B523" s="1235"/>
    </row>
    <row r="524" spans="2:2" ht="15.75" x14ac:dyDescent="0.25">
      <c r="B524" s="1235"/>
    </row>
    <row r="525" spans="2:2" ht="15.75" x14ac:dyDescent="0.25">
      <c r="B525" s="1235"/>
    </row>
    <row r="526" spans="2:2" ht="15.75" x14ac:dyDescent="0.25">
      <c r="B526" s="1235"/>
    </row>
    <row r="527" spans="2:2" ht="15.75" x14ac:dyDescent="0.25">
      <c r="B527" s="1235"/>
    </row>
    <row r="528" spans="2:2" ht="15.75" x14ac:dyDescent="0.25">
      <c r="B528" s="1235"/>
    </row>
    <row r="529" spans="2:2" ht="15.75" x14ac:dyDescent="0.25">
      <c r="B529" s="1235"/>
    </row>
    <row r="530" spans="2:2" ht="15.75" x14ac:dyDescent="0.25">
      <c r="B530" s="1235"/>
    </row>
    <row r="531" spans="2:2" ht="15.75" x14ac:dyDescent="0.25">
      <c r="B531" s="1235"/>
    </row>
    <row r="532" spans="2:2" ht="15.75" x14ac:dyDescent="0.25">
      <c r="B532" s="1235"/>
    </row>
    <row r="533" spans="2:2" ht="15.75" x14ac:dyDescent="0.25">
      <c r="B533" s="1235"/>
    </row>
    <row r="534" spans="2:2" ht="15.75" x14ac:dyDescent="0.25">
      <c r="B534" s="1235"/>
    </row>
    <row r="535" spans="2:2" ht="15.75" x14ac:dyDescent="0.25">
      <c r="B535" s="1235"/>
    </row>
    <row r="536" spans="2:2" ht="15.75" x14ac:dyDescent="0.25">
      <c r="B536" s="1235"/>
    </row>
    <row r="537" spans="2:2" ht="15.75" x14ac:dyDescent="0.25">
      <c r="B537" s="1235"/>
    </row>
    <row r="538" spans="2:2" ht="15.75" x14ac:dyDescent="0.25">
      <c r="B538" s="1235"/>
    </row>
    <row r="539" spans="2:2" ht="15.75" x14ac:dyDescent="0.25">
      <c r="B539" s="1235"/>
    </row>
    <row r="540" spans="2:2" ht="15.75" x14ac:dyDescent="0.25">
      <c r="B540" s="1235"/>
    </row>
    <row r="541" spans="2:2" ht="15.75" x14ac:dyDescent="0.25">
      <c r="B541" s="1235"/>
    </row>
    <row r="542" spans="2:2" ht="15.75" x14ac:dyDescent="0.25">
      <c r="B542" s="1235"/>
    </row>
    <row r="543" spans="2:2" ht="15.75" x14ac:dyDescent="0.25">
      <c r="B543" s="1235"/>
    </row>
    <row r="544" spans="2:2" ht="15.75" x14ac:dyDescent="0.25">
      <c r="B544" s="1235"/>
    </row>
    <row r="545" spans="2:2" ht="15.75" x14ac:dyDescent="0.25">
      <c r="B545" s="1235"/>
    </row>
    <row r="546" spans="2:2" ht="15.75" x14ac:dyDescent="0.25">
      <c r="B546" s="1235"/>
    </row>
    <row r="547" spans="2:2" ht="15.75" x14ac:dyDescent="0.25">
      <c r="B547" s="1235"/>
    </row>
    <row r="548" spans="2:2" ht="15.75" x14ac:dyDescent="0.25">
      <c r="B548" s="1235"/>
    </row>
    <row r="549" spans="2:2" ht="15.75" x14ac:dyDescent="0.25">
      <c r="B549" s="1235"/>
    </row>
    <row r="550" spans="2:2" ht="15.75" x14ac:dyDescent="0.25">
      <c r="B550" s="1235"/>
    </row>
    <row r="551" spans="2:2" ht="15.75" x14ac:dyDescent="0.25">
      <c r="B551" s="1235"/>
    </row>
    <row r="552" spans="2:2" ht="15.75" x14ac:dyDescent="0.25">
      <c r="B552" s="1235"/>
    </row>
    <row r="553" spans="2:2" ht="15.75" x14ac:dyDescent="0.25">
      <c r="B553" s="1235"/>
    </row>
    <row r="554" spans="2:2" ht="15.75" x14ac:dyDescent="0.25">
      <c r="B554" s="1235"/>
    </row>
    <row r="555" spans="2:2" ht="15.75" x14ac:dyDescent="0.25">
      <c r="B555" s="1235"/>
    </row>
    <row r="556" spans="2:2" ht="15.75" x14ac:dyDescent="0.25">
      <c r="B556" s="1235"/>
    </row>
    <row r="557" spans="2:2" ht="15.75" x14ac:dyDescent="0.25">
      <c r="B557" s="1235"/>
    </row>
    <row r="558" spans="2:2" ht="15.75" x14ac:dyDescent="0.25">
      <c r="B558" s="1235"/>
    </row>
    <row r="559" spans="2:2" ht="15.75" x14ac:dyDescent="0.25">
      <c r="B559" s="1235"/>
    </row>
    <row r="560" spans="2:2" ht="15.75" x14ac:dyDescent="0.25">
      <c r="B560" s="1235"/>
    </row>
    <row r="561" spans="2:2" ht="15.75" x14ac:dyDescent="0.25">
      <c r="B561" s="1235"/>
    </row>
    <row r="562" spans="2:2" ht="15.75" x14ac:dyDescent="0.25">
      <c r="B562" s="1235"/>
    </row>
    <row r="563" spans="2:2" ht="15.75" x14ac:dyDescent="0.25">
      <c r="B563" s="1235"/>
    </row>
    <row r="564" spans="2:2" ht="15.75" x14ac:dyDescent="0.25">
      <c r="B564" s="1235"/>
    </row>
    <row r="565" spans="2:2" ht="15.75" x14ac:dyDescent="0.25">
      <c r="B565" s="1235"/>
    </row>
    <row r="566" spans="2:2" ht="15.75" x14ac:dyDescent="0.25">
      <c r="B566" s="1235"/>
    </row>
    <row r="567" spans="2:2" ht="15.75" x14ac:dyDescent="0.25">
      <c r="B567" s="1235"/>
    </row>
    <row r="568" spans="2:2" ht="15.75" x14ac:dyDescent="0.25">
      <c r="B568" s="1235"/>
    </row>
    <row r="569" spans="2:2" ht="15.75" x14ac:dyDescent="0.25">
      <c r="B569" s="1235"/>
    </row>
    <row r="570" spans="2:2" ht="15.75" x14ac:dyDescent="0.25">
      <c r="B570" s="1235"/>
    </row>
    <row r="571" spans="2:2" ht="15.75" x14ac:dyDescent="0.25">
      <c r="B571" s="1235"/>
    </row>
    <row r="572" spans="2:2" ht="15.75" x14ac:dyDescent="0.25">
      <c r="B572" s="1235"/>
    </row>
    <row r="573" spans="2:2" ht="15.75" x14ac:dyDescent="0.25">
      <c r="B573" s="1235"/>
    </row>
    <row r="574" spans="2:2" ht="15.75" x14ac:dyDescent="0.25">
      <c r="B574" s="1235"/>
    </row>
    <row r="575" spans="2:2" ht="15.75" x14ac:dyDescent="0.25">
      <c r="B575" s="1235"/>
    </row>
    <row r="576" spans="2:2" ht="15.75" x14ac:dyDescent="0.25">
      <c r="B576" s="1235"/>
    </row>
    <row r="577" spans="2:2" ht="15.75" x14ac:dyDescent="0.25">
      <c r="B577" s="1235"/>
    </row>
    <row r="578" spans="2:2" ht="15.75" x14ac:dyDescent="0.25">
      <c r="B578" s="1235"/>
    </row>
    <row r="579" spans="2:2" ht="15.75" x14ac:dyDescent="0.25">
      <c r="B579" s="1235"/>
    </row>
    <row r="580" spans="2:2" ht="15.75" x14ac:dyDescent="0.25">
      <c r="B580" s="1235"/>
    </row>
    <row r="581" spans="2:2" ht="15.75" x14ac:dyDescent="0.25">
      <c r="B581" s="1235"/>
    </row>
    <row r="582" spans="2:2" ht="15.75" x14ac:dyDescent="0.25">
      <c r="B582" s="1235"/>
    </row>
    <row r="583" spans="2:2" ht="15.75" x14ac:dyDescent="0.25">
      <c r="B583" s="1235"/>
    </row>
    <row r="584" spans="2:2" ht="15.75" x14ac:dyDescent="0.25">
      <c r="B584" s="1235"/>
    </row>
    <row r="585" spans="2:2" ht="15.75" x14ac:dyDescent="0.25">
      <c r="B585" s="1235"/>
    </row>
    <row r="586" spans="2:2" ht="15.75" x14ac:dyDescent="0.25">
      <c r="B586" s="1235"/>
    </row>
    <row r="587" spans="2:2" ht="15.75" x14ac:dyDescent="0.25">
      <c r="B587" s="1235"/>
    </row>
    <row r="588" spans="2:2" ht="15.75" x14ac:dyDescent="0.25">
      <c r="B588" s="1235"/>
    </row>
    <row r="589" spans="2:2" ht="15.75" x14ac:dyDescent="0.25">
      <c r="B589" s="1235"/>
    </row>
    <row r="590" spans="2:2" ht="15.75" x14ac:dyDescent="0.25">
      <c r="B590" s="1235"/>
    </row>
    <row r="591" spans="2:2" ht="15.75" x14ac:dyDescent="0.25">
      <c r="B591" s="1235"/>
    </row>
    <row r="592" spans="2:2" ht="15.75" x14ac:dyDescent="0.25">
      <c r="B592" s="1235"/>
    </row>
    <row r="593" spans="2:2" ht="15.75" x14ac:dyDescent="0.25">
      <c r="B593" s="1235"/>
    </row>
    <row r="594" spans="2:2" ht="15.75" x14ac:dyDescent="0.25">
      <c r="B594" s="1235"/>
    </row>
    <row r="595" spans="2:2" ht="15.75" x14ac:dyDescent="0.25">
      <c r="B595" s="1235"/>
    </row>
    <row r="596" spans="2:2" ht="15.75" x14ac:dyDescent="0.25">
      <c r="B596" s="1235"/>
    </row>
    <row r="597" spans="2:2" ht="15.75" x14ac:dyDescent="0.25">
      <c r="B597" s="1235"/>
    </row>
    <row r="598" spans="2:2" ht="15.75" x14ac:dyDescent="0.25">
      <c r="B598" s="1235"/>
    </row>
    <row r="599" spans="2:2" ht="15.75" x14ac:dyDescent="0.25">
      <c r="B599" s="1235"/>
    </row>
    <row r="600" spans="2:2" ht="15.75" x14ac:dyDescent="0.25">
      <c r="B600" s="1235"/>
    </row>
    <row r="601" spans="2:2" ht="15.75" x14ac:dyDescent="0.25">
      <c r="B601" s="1235"/>
    </row>
    <row r="602" spans="2:2" ht="15.75" x14ac:dyDescent="0.25">
      <c r="B602" s="1235"/>
    </row>
    <row r="603" spans="2:2" ht="15.75" x14ac:dyDescent="0.25">
      <c r="B603" s="1235"/>
    </row>
    <row r="604" spans="2:2" ht="15.75" x14ac:dyDescent="0.25">
      <c r="B604" s="1235"/>
    </row>
    <row r="605" spans="2:2" ht="15.75" x14ac:dyDescent="0.25">
      <c r="B605" s="1235"/>
    </row>
    <row r="606" spans="2:2" ht="15.75" x14ac:dyDescent="0.25">
      <c r="B606" s="1235"/>
    </row>
    <row r="607" spans="2:2" ht="15.75" x14ac:dyDescent="0.25">
      <c r="B607" s="1235"/>
    </row>
    <row r="608" spans="2:2" ht="15.75" x14ac:dyDescent="0.25">
      <c r="B608" s="1235"/>
    </row>
    <row r="609" spans="2:2" ht="15.75" x14ac:dyDescent="0.25">
      <c r="B609" s="1235"/>
    </row>
    <row r="610" spans="2:2" ht="15.75" x14ac:dyDescent="0.25">
      <c r="B610" s="1235"/>
    </row>
    <row r="611" spans="2:2" ht="15.75" x14ac:dyDescent="0.25">
      <c r="B611" s="1235"/>
    </row>
    <row r="612" spans="2:2" ht="15.75" x14ac:dyDescent="0.25">
      <c r="B612" s="1235"/>
    </row>
    <row r="613" spans="2:2" ht="15.75" x14ac:dyDescent="0.25">
      <c r="B613" s="1235"/>
    </row>
    <row r="614" spans="2:2" ht="15.75" x14ac:dyDescent="0.25">
      <c r="B614" s="1235"/>
    </row>
    <row r="615" spans="2:2" ht="15.75" x14ac:dyDescent="0.25">
      <c r="B615" s="1235"/>
    </row>
    <row r="616" spans="2:2" ht="15.75" x14ac:dyDescent="0.25">
      <c r="B616" s="1235"/>
    </row>
    <row r="617" spans="2:2" ht="15.75" x14ac:dyDescent="0.25">
      <c r="B617" s="1235"/>
    </row>
    <row r="618" spans="2:2" ht="15.75" x14ac:dyDescent="0.25">
      <c r="B618" s="1235"/>
    </row>
    <row r="619" spans="2:2" ht="15.75" x14ac:dyDescent="0.25">
      <c r="B619" s="1235"/>
    </row>
    <row r="620" spans="2:2" ht="15.75" x14ac:dyDescent="0.25">
      <c r="B620" s="1235"/>
    </row>
    <row r="621" spans="2:2" ht="15.75" x14ac:dyDescent="0.25">
      <c r="B621" s="1235"/>
    </row>
    <row r="622" spans="2:2" ht="15.75" x14ac:dyDescent="0.25">
      <c r="B622" s="1235"/>
    </row>
    <row r="623" spans="2:2" ht="15.75" x14ac:dyDescent="0.25">
      <c r="B623" s="1235"/>
    </row>
    <row r="624" spans="2:2" ht="15.75" x14ac:dyDescent="0.25">
      <c r="B624" s="1235"/>
    </row>
    <row r="625" spans="2:2" ht="15.75" x14ac:dyDescent="0.25">
      <c r="B625" s="1235"/>
    </row>
    <row r="626" spans="2:2" ht="15.75" x14ac:dyDescent="0.25">
      <c r="B626" s="1235"/>
    </row>
    <row r="627" spans="2:2" ht="15.75" x14ac:dyDescent="0.25">
      <c r="B627" s="1235"/>
    </row>
    <row r="628" spans="2:2" ht="15.75" x14ac:dyDescent="0.25">
      <c r="B628" s="1235"/>
    </row>
    <row r="629" spans="2:2" ht="15.75" x14ac:dyDescent="0.25">
      <c r="B629" s="1235"/>
    </row>
    <row r="630" spans="2:2" ht="15.75" x14ac:dyDescent="0.25">
      <c r="B630" s="1235"/>
    </row>
    <row r="631" spans="2:2" ht="15.75" x14ac:dyDescent="0.25">
      <c r="B631" s="1235"/>
    </row>
    <row r="632" spans="2:2" ht="15.75" x14ac:dyDescent="0.25">
      <c r="B632" s="1235"/>
    </row>
    <row r="633" spans="2:2" ht="15.75" x14ac:dyDescent="0.25">
      <c r="B633" s="1235"/>
    </row>
    <row r="634" spans="2:2" ht="15.75" x14ac:dyDescent="0.25">
      <c r="B634" s="1235"/>
    </row>
    <row r="635" spans="2:2" ht="15.75" x14ac:dyDescent="0.25">
      <c r="B635" s="1235"/>
    </row>
    <row r="636" spans="2:2" ht="15.75" x14ac:dyDescent="0.25">
      <c r="B636" s="1235"/>
    </row>
    <row r="637" spans="2:2" ht="15.75" x14ac:dyDescent="0.25">
      <c r="B637" s="1235"/>
    </row>
    <row r="638" spans="2:2" ht="15.75" x14ac:dyDescent="0.25">
      <c r="B638" s="1235"/>
    </row>
    <row r="639" spans="2:2" ht="15.75" x14ac:dyDescent="0.25">
      <c r="B639" s="1235"/>
    </row>
    <row r="640" spans="2:2" ht="15.75" x14ac:dyDescent="0.25">
      <c r="B640" s="1235"/>
    </row>
    <row r="641" spans="2:2" ht="15.75" x14ac:dyDescent="0.25">
      <c r="B641" s="1235"/>
    </row>
    <row r="642" spans="2:2" ht="15.75" x14ac:dyDescent="0.25">
      <c r="B642" s="1235"/>
    </row>
    <row r="643" spans="2:2" ht="15.75" x14ac:dyDescent="0.25">
      <c r="B643" s="1235"/>
    </row>
    <row r="644" spans="2:2" ht="15.75" x14ac:dyDescent="0.25">
      <c r="B644" s="1235"/>
    </row>
    <row r="645" spans="2:2" ht="15.75" x14ac:dyDescent="0.25">
      <c r="B645" s="1235"/>
    </row>
    <row r="646" spans="2:2" ht="15.75" x14ac:dyDescent="0.25">
      <c r="B646" s="1235"/>
    </row>
    <row r="647" spans="2:2" ht="15.75" x14ac:dyDescent="0.25">
      <c r="B647" s="1235"/>
    </row>
    <row r="648" spans="2:2" ht="15.75" x14ac:dyDescent="0.25">
      <c r="B648" s="1235"/>
    </row>
    <row r="649" spans="2:2" ht="15.75" x14ac:dyDescent="0.25">
      <c r="B649" s="1235"/>
    </row>
    <row r="650" spans="2:2" ht="15.75" x14ac:dyDescent="0.25">
      <c r="B650" s="1235"/>
    </row>
    <row r="651" spans="2:2" ht="15.75" x14ac:dyDescent="0.25">
      <c r="B651" s="1235"/>
    </row>
    <row r="652" spans="2:2" ht="15.75" x14ac:dyDescent="0.25">
      <c r="B652" s="1235"/>
    </row>
    <row r="653" spans="2:2" ht="15.75" x14ac:dyDescent="0.25">
      <c r="B653" s="1235"/>
    </row>
    <row r="654" spans="2:2" ht="15.75" x14ac:dyDescent="0.25">
      <c r="B654" s="1235"/>
    </row>
    <row r="655" spans="2:2" ht="15.75" x14ac:dyDescent="0.25">
      <c r="B655" s="1235"/>
    </row>
    <row r="656" spans="2:2" ht="15.75" x14ac:dyDescent="0.25">
      <c r="B656" s="1235"/>
    </row>
    <row r="657" spans="2:2" ht="15.75" x14ac:dyDescent="0.25">
      <c r="B657" s="1235"/>
    </row>
    <row r="658" spans="2:2" ht="15.75" x14ac:dyDescent="0.25">
      <c r="B658" s="1235"/>
    </row>
    <row r="659" spans="2:2" ht="15.75" x14ac:dyDescent="0.25">
      <c r="B659" s="1235"/>
    </row>
    <row r="660" spans="2:2" ht="15.75" x14ac:dyDescent="0.25">
      <c r="B660" s="1235"/>
    </row>
    <row r="661" spans="2:2" ht="15.75" x14ac:dyDescent="0.25">
      <c r="B661" s="1235"/>
    </row>
    <row r="662" spans="2:2" ht="15.75" x14ac:dyDescent="0.25">
      <c r="B662" s="1235"/>
    </row>
    <row r="663" spans="2:2" ht="15.75" x14ac:dyDescent="0.25">
      <c r="B663" s="1235"/>
    </row>
    <row r="664" spans="2:2" ht="15.75" x14ac:dyDescent="0.25">
      <c r="B664" s="1235"/>
    </row>
    <row r="665" spans="2:2" ht="15.75" x14ac:dyDescent="0.25">
      <c r="B665" s="1235"/>
    </row>
    <row r="666" spans="2:2" ht="15.75" x14ac:dyDescent="0.25">
      <c r="B666" s="1235"/>
    </row>
    <row r="667" spans="2:2" ht="15.75" x14ac:dyDescent="0.25">
      <c r="B667" s="1235"/>
    </row>
    <row r="668" spans="2:2" ht="15.75" x14ac:dyDescent="0.25">
      <c r="B668" s="1235"/>
    </row>
    <row r="669" spans="2:2" ht="15.75" x14ac:dyDescent="0.25">
      <c r="B669" s="1235"/>
    </row>
    <row r="670" spans="2:2" ht="15.75" x14ac:dyDescent="0.25">
      <c r="B670" s="1235"/>
    </row>
    <row r="671" spans="2:2" ht="15.75" x14ac:dyDescent="0.25">
      <c r="B671" s="1235"/>
    </row>
    <row r="672" spans="2:2" ht="15.75" x14ac:dyDescent="0.25">
      <c r="B672" s="1235"/>
    </row>
    <row r="673" spans="2:2" ht="15.75" x14ac:dyDescent="0.25">
      <c r="B673" s="1235"/>
    </row>
    <row r="674" spans="2:2" ht="15.75" x14ac:dyDescent="0.25">
      <c r="B674" s="1235"/>
    </row>
    <row r="675" spans="2:2" ht="15.75" x14ac:dyDescent="0.25">
      <c r="B675" s="1235"/>
    </row>
    <row r="676" spans="2:2" ht="15.75" x14ac:dyDescent="0.25">
      <c r="B676" s="1235"/>
    </row>
    <row r="677" spans="2:2" ht="15.75" x14ac:dyDescent="0.25">
      <c r="B677" s="1235"/>
    </row>
    <row r="678" spans="2:2" ht="15.75" x14ac:dyDescent="0.25">
      <c r="B678" s="1235"/>
    </row>
    <row r="679" spans="2:2" ht="15.75" x14ac:dyDescent="0.25">
      <c r="B679" s="1235"/>
    </row>
    <row r="680" spans="2:2" ht="15.75" x14ac:dyDescent="0.25">
      <c r="B680" s="1235"/>
    </row>
    <row r="681" spans="2:2" ht="15.75" x14ac:dyDescent="0.25">
      <c r="B681" s="1235"/>
    </row>
    <row r="682" spans="2:2" ht="15.75" x14ac:dyDescent="0.25">
      <c r="B682" s="1235"/>
    </row>
    <row r="683" spans="2:2" ht="15.75" x14ac:dyDescent="0.25">
      <c r="B683" s="1235"/>
    </row>
    <row r="684" spans="2:2" ht="15.75" x14ac:dyDescent="0.25">
      <c r="B684" s="1235"/>
    </row>
    <row r="685" spans="2:2" ht="15.75" x14ac:dyDescent="0.25">
      <c r="B685" s="1235"/>
    </row>
    <row r="686" spans="2:2" ht="15.75" x14ac:dyDescent="0.25">
      <c r="B686" s="1235"/>
    </row>
    <row r="687" spans="2:2" ht="15.75" x14ac:dyDescent="0.25">
      <c r="B687" s="1235"/>
    </row>
    <row r="688" spans="2:2" ht="15.75" x14ac:dyDescent="0.25">
      <c r="B688" s="1235"/>
    </row>
    <row r="689" spans="2:2" ht="15.75" x14ac:dyDescent="0.25">
      <c r="B689" s="1235"/>
    </row>
    <row r="690" spans="2:2" ht="15.75" x14ac:dyDescent="0.25">
      <c r="B690" s="1235"/>
    </row>
    <row r="691" spans="2:2" ht="15.75" x14ac:dyDescent="0.25">
      <c r="B691" s="1235"/>
    </row>
    <row r="692" spans="2:2" ht="15.75" x14ac:dyDescent="0.25">
      <c r="B692" s="1235"/>
    </row>
    <row r="693" spans="2:2" ht="15.75" x14ac:dyDescent="0.25">
      <c r="B693" s="1235"/>
    </row>
    <row r="694" spans="2:2" ht="15.75" x14ac:dyDescent="0.25">
      <c r="B694" s="1235"/>
    </row>
    <row r="695" spans="2:2" ht="15.75" x14ac:dyDescent="0.25">
      <c r="B695" s="1235"/>
    </row>
    <row r="696" spans="2:2" ht="15.75" x14ac:dyDescent="0.25">
      <c r="B696" s="1235"/>
    </row>
    <row r="697" spans="2:2" ht="15.75" x14ac:dyDescent="0.25">
      <c r="B697" s="1235"/>
    </row>
    <row r="698" spans="2:2" ht="15.75" x14ac:dyDescent="0.25">
      <c r="B698" s="1235"/>
    </row>
    <row r="699" spans="2:2" ht="15.75" x14ac:dyDescent="0.25">
      <c r="B699" s="1235"/>
    </row>
    <row r="700" spans="2:2" ht="15.75" x14ac:dyDescent="0.25">
      <c r="B700" s="1235"/>
    </row>
    <row r="701" spans="2:2" ht="15.75" x14ac:dyDescent="0.25">
      <c r="B701" s="1235"/>
    </row>
    <row r="702" spans="2:2" ht="15.75" x14ac:dyDescent="0.25">
      <c r="B702" s="1235"/>
    </row>
    <row r="703" spans="2:2" ht="15.75" x14ac:dyDescent="0.25">
      <c r="B703" s="1235"/>
    </row>
    <row r="704" spans="2:2" ht="15.75" x14ac:dyDescent="0.25">
      <c r="B704" s="1235"/>
    </row>
    <row r="705" spans="2:2" ht="15.75" x14ac:dyDescent="0.25">
      <c r="B705" s="1235"/>
    </row>
    <row r="706" spans="2:2" ht="15.75" x14ac:dyDescent="0.25">
      <c r="B706" s="1235"/>
    </row>
    <row r="707" spans="2:2" ht="15.75" x14ac:dyDescent="0.25">
      <c r="B707" s="1235"/>
    </row>
    <row r="708" spans="2:2" ht="15.75" x14ac:dyDescent="0.25">
      <c r="B708" s="1235"/>
    </row>
    <row r="709" spans="2:2" ht="15.75" x14ac:dyDescent="0.25">
      <c r="B709" s="1235"/>
    </row>
    <row r="710" spans="2:2" ht="15.75" x14ac:dyDescent="0.25">
      <c r="B710" s="1235"/>
    </row>
    <row r="711" spans="2:2" ht="15.75" x14ac:dyDescent="0.25">
      <c r="B711" s="1235"/>
    </row>
    <row r="712" spans="2:2" ht="15.75" x14ac:dyDescent="0.25">
      <c r="B712" s="1235"/>
    </row>
    <row r="713" spans="2:2" ht="15.75" x14ac:dyDescent="0.25">
      <c r="B713" s="1235"/>
    </row>
    <row r="714" spans="2:2" ht="15.75" x14ac:dyDescent="0.25">
      <c r="B714" s="1235"/>
    </row>
    <row r="715" spans="2:2" ht="15.75" x14ac:dyDescent="0.25">
      <c r="B715" s="1235"/>
    </row>
    <row r="716" spans="2:2" ht="15.75" x14ac:dyDescent="0.25">
      <c r="B716" s="1235"/>
    </row>
    <row r="717" spans="2:2" ht="15.75" x14ac:dyDescent="0.25">
      <c r="B717" s="1235"/>
    </row>
    <row r="718" spans="2:2" ht="15.75" x14ac:dyDescent="0.25">
      <c r="B718" s="1235"/>
    </row>
    <row r="719" spans="2:2" ht="15.75" x14ac:dyDescent="0.25">
      <c r="B719" s="1235"/>
    </row>
    <row r="720" spans="2:2" ht="15.75" x14ac:dyDescent="0.25">
      <c r="B720" s="1235"/>
    </row>
    <row r="721" spans="2:2" ht="15.75" x14ac:dyDescent="0.25">
      <c r="B721" s="1235"/>
    </row>
    <row r="722" spans="2:2" ht="15.75" x14ac:dyDescent="0.25">
      <c r="B722" s="1235"/>
    </row>
    <row r="723" spans="2:2" ht="15.75" x14ac:dyDescent="0.25">
      <c r="B723" s="1235"/>
    </row>
    <row r="724" spans="2:2" ht="15.75" x14ac:dyDescent="0.25">
      <c r="B724" s="1235"/>
    </row>
    <row r="725" spans="2:2" ht="15.75" x14ac:dyDescent="0.25">
      <c r="B725" s="1235"/>
    </row>
    <row r="726" spans="2:2" ht="15.75" x14ac:dyDescent="0.25">
      <c r="B726" s="1235"/>
    </row>
    <row r="727" spans="2:2" ht="15.75" x14ac:dyDescent="0.25">
      <c r="B727" s="1235"/>
    </row>
    <row r="728" spans="2:2" ht="15.75" x14ac:dyDescent="0.25">
      <c r="B728" s="1235"/>
    </row>
    <row r="729" spans="2:2" ht="15.75" x14ac:dyDescent="0.25">
      <c r="B729" s="1235"/>
    </row>
    <row r="730" spans="2:2" ht="15.75" x14ac:dyDescent="0.25">
      <c r="B730" s="1235"/>
    </row>
    <row r="731" spans="2:2" ht="15.75" x14ac:dyDescent="0.25">
      <c r="B731" s="1235"/>
    </row>
    <row r="732" spans="2:2" ht="15.75" x14ac:dyDescent="0.25">
      <c r="B732" s="1235"/>
    </row>
    <row r="733" spans="2:2" ht="15.75" x14ac:dyDescent="0.25">
      <c r="B733" s="1235"/>
    </row>
    <row r="734" spans="2:2" ht="15.75" x14ac:dyDescent="0.25">
      <c r="B734" s="1235"/>
    </row>
    <row r="735" spans="2:2" ht="15.75" x14ac:dyDescent="0.25">
      <c r="B735" s="1235"/>
    </row>
    <row r="736" spans="2:2" ht="15.75" x14ac:dyDescent="0.25">
      <c r="B736" s="1235"/>
    </row>
    <row r="737" spans="2:2" ht="15.75" x14ac:dyDescent="0.25">
      <c r="B737" s="1235"/>
    </row>
    <row r="738" spans="2:2" ht="15.75" x14ac:dyDescent="0.25">
      <c r="B738" s="1235"/>
    </row>
    <row r="739" spans="2:2" ht="15.75" x14ac:dyDescent="0.25">
      <c r="B739" s="1235"/>
    </row>
    <row r="740" spans="2:2" ht="15.75" x14ac:dyDescent="0.25">
      <c r="B740" s="1235"/>
    </row>
    <row r="741" spans="2:2" ht="15.75" x14ac:dyDescent="0.25">
      <c r="B741" s="1235"/>
    </row>
    <row r="742" spans="2:2" ht="15.75" x14ac:dyDescent="0.25">
      <c r="B742" s="1235"/>
    </row>
    <row r="743" spans="2:2" ht="15.75" x14ac:dyDescent="0.25">
      <c r="B743" s="1235"/>
    </row>
    <row r="744" spans="2:2" ht="15.75" x14ac:dyDescent="0.25">
      <c r="B744" s="1235"/>
    </row>
    <row r="745" spans="2:2" ht="15.75" x14ac:dyDescent="0.25">
      <c r="B745" s="1235"/>
    </row>
    <row r="746" spans="2:2" ht="15.75" x14ac:dyDescent="0.25">
      <c r="B746" s="1235"/>
    </row>
    <row r="747" spans="2:2" ht="15.75" x14ac:dyDescent="0.25">
      <c r="B747" s="1235"/>
    </row>
    <row r="748" spans="2:2" ht="15.75" x14ac:dyDescent="0.25">
      <c r="B748" s="1235"/>
    </row>
    <row r="749" spans="2:2" ht="15.75" x14ac:dyDescent="0.25">
      <c r="B749" s="1235"/>
    </row>
    <row r="750" spans="2:2" ht="15.75" x14ac:dyDescent="0.25">
      <c r="B750" s="1235"/>
    </row>
    <row r="751" spans="2:2" ht="15.75" x14ac:dyDescent="0.25">
      <c r="B751" s="1235"/>
    </row>
    <row r="752" spans="2:2" ht="15.75" x14ac:dyDescent="0.25">
      <c r="B752" s="1235"/>
    </row>
    <row r="753" spans="2:2" ht="15.75" x14ac:dyDescent="0.25">
      <c r="B753" s="1235"/>
    </row>
    <row r="754" spans="2:2" ht="15.75" x14ac:dyDescent="0.25">
      <c r="B754" s="1235"/>
    </row>
    <row r="755" spans="2:2" ht="15.75" x14ac:dyDescent="0.25">
      <c r="B755" s="1235"/>
    </row>
    <row r="756" spans="2:2" ht="15.75" x14ac:dyDescent="0.25">
      <c r="B756" s="1235"/>
    </row>
    <row r="757" spans="2:2" ht="15.75" x14ac:dyDescent="0.25">
      <c r="B757" s="1235"/>
    </row>
    <row r="758" spans="2:2" ht="15.75" x14ac:dyDescent="0.25">
      <c r="B758" s="1235"/>
    </row>
    <row r="759" spans="2:2" ht="15.75" x14ac:dyDescent="0.25">
      <c r="B759" s="1235"/>
    </row>
    <row r="760" spans="2:2" ht="15.75" x14ac:dyDescent="0.25">
      <c r="B760" s="1235"/>
    </row>
    <row r="761" spans="2:2" ht="15.75" x14ac:dyDescent="0.25">
      <c r="B761" s="1235"/>
    </row>
    <row r="762" spans="2:2" ht="15.75" x14ac:dyDescent="0.25">
      <c r="B762" s="1235"/>
    </row>
    <row r="763" spans="2:2" ht="15.75" x14ac:dyDescent="0.25">
      <c r="B763" s="1235"/>
    </row>
    <row r="764" spans="2:2" ht="15.75" x14ac:dyDescent="0.25">
      <c r="B764" s="1235"/>
    </row>
    <row r="765" spans="2:2" ht="15.75" x14ac:dyDescent="0.25">
      <c r="B765" s="1235"/>
    </row>
    <row r="766" spans="2:2" ht="15.75" x14ac:dyDescent="0.25">
      <c r="B766" s="1235"/>
    </row>
    <row r="767" spans="2:2" ht="15.75" x14ac:dyDescent="0.25">
      <c r="B767" s="1235"/>
    </row>
    <row r="768" spans="2:2" ht="15.75" x14ac:dyDescent="0.25">
      <c r="B768" s="1235"/>
    </row>
    <row r="769" spans="2:2" ht="15.75" x14ac:dyDescent="0.25">
      <c r="B769" s="1235"/>
    </row>
    <row r="770" spans="2:2" ht="15.75" x14ac:dyDescent="0.25">
      <c r="B770" s="1235"/>
    </row>
    <row r="771" spans="2:2" ht="15.75" x14ac:dyDescent="0.25">
      <c r="B771" s="1235"/>
    </row>
    <row r="772" spans="2:2" ht="15.75" x14ac:dyDescent="0.25">
      <c r="B772" s="1235"/>
    </row>
    <row r="773" spans="2:2" ht="15.75" x14ac:dyDescent="0.25">
      <c r="B773" s="1235"/>
    </row>
    <row r="774" spans="2:2" ht="15.75" x14ac:dyDescent="0.25">
      <c r="B774" s="1235"/>
    </row>
    <row r="775" spans="2:2" ht="15.75" x14ac:dyDescent="0.25">
      <c r="B775" s="1235"/>
    </row>
    <row r="776" spans="2:2" ht="15.75" x14ac:dyDescent="0.25">
      <c r="B776" s="1235"/>
    </row>
    <row r="777" spans="2:2" ht="15.75" x14ac:dyDescent="0.25">
      <c r="B777" s="1235"/>
    </row>
    <row r="778" spans="2:2" ht="15.75" x14ac:dyDescent="0.25">
      <c r="B778" s="1235"/>
    </row>
    <row r="779" spans="2:2" ht="15.75" x14ac:dyDescent="0.25">
      <c r="B779" s="1235"/>
    </row>
    <row r="780" spans="2:2" ht="15.75" x14ac:dyDescent="0.25">
      <c r="B780" s="1235"/>
    </row>
    <row r="781" spans="2:2" ht="15.75" x14ac:dyDescent="0.25">
      <c r="B781" s="1235"/>
    </row>
    <row r="782" spans="2:2" ht="15.75" x14ac:dyDescent="0.25">
      <c r="B782" s="1235"/>
    </row>
    <row r="783" spans="2:2" ht="15.75" x14ac:dyDescent="0.25">
      <c r="B783" s="1235"/>
    </row>
    <row r="784" spans="2:2" ht="15.75" x14ac:dyDescent="0.25">
      <c r="B784" s="1235"/>
    </row>
    <row r="785" spans="2:2" ht="15.75" x14ac:dyDescent="0.25">
      <c r="B785" s="1235"/>
    </row>
    <row r="786" spans="2:2" ht="15.75" x14ac:dyDescent="0.25">
      <c r="B786" s="1235"/>
    </row>
    <row r="787" spans="2:2" ht="15.75" x14ac:dyDescent="0.25">
      <c r="B787" s="1235"/>
    </row>
    <row r="788" spans="2:2" ht="15.75" x14ac:dyDescent="0.25">
      <c r="B788" s="1235"/>
    </row>
    <row r="789" spans="2:2" ht="15.75" x14ac:dyDescent="0.25">
      <c r="B789" s="1235"/>
    </row>
    <row r="790" spans="2:2" ht="15.75" x14ac:dyDescent="0.25">
      <c r="B790" s="1235"/>
    </row>
    <row r="791" spans="2:2" ht="15.75" x14ac:dyDescent="0.25">
      <c r="B791" s="1235"/>
    </row>
    <row r="792" spans="2:2" ht="15.75" x14ac:dyDescent="0.25">
      <c r="B792" s="1235"/>
    </row>
    <row r="793" spans="2:2" ht="15.75" x14ac:dyDescent="0.25">
      <c r="B793" s="1235"/>
    </row>
    <row r="794" spans="2:2" ht="15.75" x14ac:dyDescent="0.25">
      <c r="B794" s="1235"/>
    </row>
    <row r="795" spans="2:2" ht="15.75" x14ac:dyDescent="0.25">
      <c r="B795" s="1235"/>
    </row>
    <row r="796" spans="2:2" ht="15.75" x14ac:dyDescent="0.25">
      <c r="B796" s="1235"/>
    </row>
    <row r="797" spans="2:2" ht="15.75" x14ac:dyDescent="0.25">
      <c r="B797" s="1235"/>
    </row>
    <row r="798" spans="2:2" ht="15.75" x14ac:dyDescent="0.25">
      <c r="B798" s="1235"/>
    </row>
    <row r="799" spans="2:2" ht="15.75" x14ac:dyDescent="0.25">
      <c r="B799" s="1235"/>
    </row>
    <row r="800" spans="2:2" ht="15.75" x14ac:dyDescent="0.25">
      <c r="B800" s="1235"/>
    </row>
    <row r="801" spans="2:2" ht="15.75" x14ac:dyDescent="0.25">
      <c r="B801" s="1235"/>
    </row>
    <row r="802" spans="2:2" ht="15.75" x14ac:dyDescent="0.25">
      <c r="B802" s="1235"/>
    </row>
    <row r="803" spans="2:2" ht="15.75" x14ac:dyDescent="0.25">
      <c r="B803" s="1235"/>
    </row>
    <row r="804" spans="2:2" ht="15.75" x14ac:dyDescent="0.25">
      <c r="B804" s="1235"/>
    </row>
    <row r="805" spans="2:2" ht="15.75" x14ac:dyDescent="0.25">
      <c r="B805" s="1235"/>
    </row>
    <row r="806" spans="2:2" ht="15.75" x14ac:dyDescent="0.25">
      <c r="B806" s="1235"/>
    </row>
    <row r="807" spans="2:2" ht="15.75" x14ac:dyDescent="0.25">
      <c r="B807" s="1235"/>
    </row>
    <row r="808" spans="2:2" ht="15.75" x14ac:dyDescent="0.25">
      <c r="B808" s="1235"/>
    </row>
    <row r="809" spans="2:2" ht="15.75" x14ac:dyDescent="0.25">
      <c r="B809" s="1235"/>
    </row>
    <row r="810" spans="2:2" ht="15.75" x14ac:dyDescent="0.25">
      <c r="B810" s="1235"/>
    </row>
    <row r="811" spans="2:2" ht="15.75" x14ac:dyDescent="0.25">
      <c r="B811" s="1235"/>
    </row>
    <row r="812" spans="2:2" ht="15.75" x14ac:dyDescent="0.25">
      <c r="B812" s="1235"/>
    </row>
    <row r="813" spans="2:2" ht="15.75" x14ac:dyDescent="0.25">
      <c r="B813" s="1235"/>
    </row>
    <row r="814" spans="2:2" ht="15.75" x14ac:dyDescent="0.25">
      <c r="B814" s="1235"/>
    </row>
    <row r="815" spans="2:2" ht="15.75" x14ac:dyDescent="0.25">
      <c r="B815" s="1235"/>
    </row>
    <row r="816" spans="2:2" ht="15.75" x14ac:dyDescent="0.25">
      <c r="B816" s="1235"/>
    </row>
    <row r="817" spans="2:2" ht="15.75" x14ac:dyDescent="0.25">
      <c r="B817" s="1235"/>
    </row>
    <row r="818" spans="2:2" ht="15.75" x14ac:dyDescent="0.25">
      <c r="B818" s="1235"/>
    </row>
    <row r="819" spans="2:2" ht="15.75" x14ac:dyDescent="0.25">
      <c r="B819" s="1235"/>
    </row>
    <row r="820" spans="2:2" ht="15.75" x14ac:dyDescent="0.25">
      <c r="B820" s="1235"/>
    </row>
    <row r="821" spans="2:2" ht="15.75" x14ac:dyDescent="0.25">
      <c r="B821" s="1235"/>
    </row>
    <row r="822" spans="2:2" ht="15.75" x14ac:dyDescent="0.25">
      <c r="B822" s="1235"/>
    </row>
    <row r="823" spans="2:2" ht="15.75" x14ac:dyDescent="0.25">
      <c r="B823" s="1235"/>
    </row>
    <row r="824" spans="2:2" ht="15.75" x14ac:dyDescent="0.25">
      <c r="B824" s="1235"/>
    </row>
    <row r="825" spans="2:2" ht="15.75" x14ac:dyDescent="0.25">
      <c r="B825" s="1235"/>
    </row>
    <row r="826" spans="2:2" ht="15.75" x14ac:dyDescent="0.25">
      <c r="B826" s="1235"/>
    </row>
    <row r="827" spans="2:2" ht="15.75" x14ac:dyDescent="0.25">
      <c r="B827" s="1235"/>
    </row>
    <row r="828" spans="2:2" ht="15.75" x14ac:dyDescent="0.25">
      <c r="B828" s="1235"/>
    </row>
    <row r="829" spans="2:2" ht="15.75" x14ac:dyDescent="0.25">
      <c r="B829" s="1235"/>
    </row>
    <row r="830" spans="2:2" ht="15.75" x14ac:dyDescent="0.25">
      <c r="B830" s="1235"/>
    </row>
    <row r="831" spans="2:2" ht="15.75" x14ac:dyDescent="0.25">
      <c r="B831" s="1235"/>
    </row>
    <row r="832" spans="2:2" ht="15.75" x14ac:dyDescent="0.25">
      <c r="B832" s="1235"/>
    </row>
    <row r="833" spans="2:2" ht="15.75" x14ac:dyDescent="0.25">
      <c r="B833" s="1235"/>
    </row>
    <row r="834" spans="2:2" ht="15.75" x14ac:dyDescent="0.25">
      <c r="B834" s="1235"/>
    </row>
    <row r="835" spans="2:2" ht="15.75" x14ac:dyDescent="0.25">
      <c r="B835" s="1235"/>
    </row>
    <row r="836" spans="2:2" ht="15.75" x14ac:dyDescent="0.25">
      <c r="B836" s="1235"/>
    </row>
    <row r="837" spans="2:2" ht="15.75" x14ac:dyDescent="0.25">
      <c r="B837" s="1235"/>
    </row>
    <row r="838" spans="2:2" ht="15.75" x14ac:dyDescent="0.25">
      <c r="B838" s="1235"/>
    </row>
    <row r="839" spans="2:2" ht="15.75" x14ac:dyDescent="0.25">
      <c r="B839" s="1235"/>
    </row>
    <row r="840" spans="2:2" ht="15.75" x14ac:dyDescent="0.25">
      <c r="B840" s="1235"/>
    </row>
    <row r="841" spans="2:2" ht="15.75" x14ac:dyDescent="0.25">
      <c r="B841" s="1235"/>
    </row>
    <row r="842" spans="2:2" ht="15.75" x14ac:dyDescent="0.25">
      <c r="B842" s="1235"/>
    </row>
    <row r="843" spans="2:2" ht="15.75" x14ac:dyDescent="0.25">
      <c r="B843" s="1235"/>
    </row>
    <row r="844" spans="2:2" ht="15.75" x14ac:dyDescent="0.25">
      <c r="B844" s="1235"/>
    </row>
    <row r="845" spans="2:2" ht="15.75" x14ac:dyDescent="0.25">
      <c r="B845" s="1235"/>
    </row>
    <row r="846" spans="2:2" ht="15.75" x14ac:dyDescent="0.25">
      <c r="B846" s="1235"/>
    </row>
    <row r="847" spans="2:2" ht="15.75" x14ac:dyDescent="0.25">
      <c r="B847" s="1235"/>
    </row>
    <row r="848" spans="2:2" ht="15.75" x14ac:dyDescent="0.25">
      <c r="B848" s="1235"/>
    </row>
    <row r="849" spans="2:2" ht="15.75" x14ac:dyDescent="0.25">
      <c r="B849" s="1235"/>
    </row>
    <row r="850" spans="2:2" ht="15.75" x14ac:dyDescent="0.25">
      <c r="B850" s="1235"/>
    </row>
    <row r="851" spans="2:2" ht="15.75" x14ac:dyDescent="0.25">
      <c r="B851" s="1235"/>
    </row>
    <row r="852" spans="2:2" ht="15.75" x14ac:dyDescent="0.25">
      <c r="B852" s="1235"/>
    </row>
    <row r="853" spans="2:2" ht="15.75" x14ac:dyDescent="0.25">
      <c r="B853" s="1235"/>
    </row>
    <row r="854" spans="2:2" ht="15.75" x14ac:dyDescent="0.25">
      <c r="B854" s="1235"/>
    </row>
    <row r="855" spans="2:2" ht="15.75" x14ac:dyDescent="0.25">
      <c r="B855" s="1235"/>
    </row>
    <row r="856" spans="2:2" ht="15.75" x14ac:dyDescent="0.25">
      <c r="B856" s="1235"/>
    </row>
    <row r="857" spans="2:2" ht="15.75" x14ac:dyDescent="0.25">
      <c r="B857" s="1235"/>
    </row>
    <row r="858" spans="2:2" ht="15.75" x14ac:dyDescent="0.25">
      <c r="B858" s="1235"/>
    </row>
    <row r="859" spans="2:2" ht="15.75" x14ac:dyDescent="0.25">
      <c r="B859" s="1235"/>
    </row>
    <row r="860" spans="2:2" ht="15.75" x14ac:dyDescent="0.25">
      <c r="B860" s="1235"/>
    </row>
    <row r="861" spans="2:2" ht="15.75" x14ac:dyDescent="0.25">
      <c r="B861" s="1235"/>
    </row>
    <row r="862" spans="2:2" ht="15.75" x14ac:dyDescent="0.25">
      <c r="B862" s="1235"/>
    </row>
    <row r="863" spans="2:2" ht="15.75" x14ac:dyDescent="0.25">
      <c r="B863" s="1235"/>
    </row>
    <row r="864" spans="2:2" ht="15.75" x14ac:dyDescent="0.25">
      <c r="B864" s="1235"/>
    </row>
    <row r="865" spans="2:2" ht="15.75" x14ac:dyDescent="0.25">
      <c r="B865" s="1235"/>
    </row>
    <row r="866" spans="2:2" ht="15.75" x14ac:dyDescent="0.25">
      <c r="B866" s="1235"/>
    </row>
    <row r="867" spans="2:2" ht="15.75" x14ac:dyDescent="0.25">
      <c r="B867" s="1235"/>
    </row>
    <row r="868" spans="2:2" ht="15.75" x14ac:dyDescent="0.25">
      <c r="B868" s="1235"/>
    </row>
    <row r="869" spans="2:2" ht="15.75" x14ac:dyDescent="0.25">
      <c r="B869" s="1235"/>
    </row>
    <row r="870" spans="2:2" ht="15.75" x14ac:dyDescent="0.25">
      <c r="B870" s="1235"/>
    </row>
    <row r="871" spans="2:2" ht="15.75" x14ac:dyDescent="0.25">
      <c r="B871" s="1235"/>
    </row>
    <row r="872" spans="2:2" ht="15.75" x14ac:dyDescent="0.25">
      <c r="B872" s="1235"/>
    </row>
    <row r="873" spans="2:2" ht="15.75" x14ac:dyDescent="0.25">
      <c r="B873" s="1235"/>
    </row>
    <row r="874" spans="2:2" ht="15.75" x14ac:dyDescent="0.25">
      <c r="B874" s="1235"/>
    </row>
    <row r="875" spans="2:2" ht="15.75" x14ac:dyDescent="0.25">
      <c r="B875" s="1235"/>
    </row>
    <row r="876" spans="2:2" ht="15.75" x14ac:dyDescent="0.25">
      <c r="B876" s="1235"/>
    </row>
    <row r="877" spans="2:2" ht="15.75" x14ac:dyDescent="0.25">
      <c r="B877" s="1235"/>
    </row>
    <row r="878" spans="2:2" ht="15.75" x14ac:dyDescent="0.25">
      <c r="B878" s="1235"/>
    </row>
    <row r="879" spans="2:2" ht="15.75" x14ac:dyDescent="0.25">
      <c r="B879" s="1235"/>
    </row>
    <row r="880" spans="2:2" ht="15.75" x14ac:dyDescent="0.25">
      <c r="B880" s="1235"/>
    </row>
    <row r="881" spans="2:2" ht="15.75" x14ac:dyDescent="0.25">
      <c r="B881" s="1235"/>
    </row>
    <row r="882" spans="2:2" ht="15.75" x14ac:dyDescent="0.25">
      <c r="B882" s="1235"/>
    </row>
    <row r="883" spans="2:2" ht="15.75" x14ac:dyDescent="0.25">
      <c r="B883" s="1235"/>
    </row>
    <row r="884" spans="2:2" ht="15.75" x14ac:dyDescent="0.25">
      <c r="B884" s="1235"/>
    </row>
    <row r="885" spans="2:2" ht="15.75" x14ac:dyDescent="0.25">
      <c r="B885" s="1235"/>
    </row>
    <row r="886" spans="2:2" ht="15.75" x14ac:dyDescent="0.25">
      <c r="B886" s="1235"/>
    </row>
    <row r="887" spans="2:2" ht="15.75" x14ac:dyDescent="0.25">
      <c r="B887" s="1235"/>
    </row>
    <row r="888" spans="2:2" ht="15.75" x14ac:dyDescent="0.25">
      <c r="B888" s="1235"/>
    </row>
    <row r="889" spans="2:2" ht="15.75" x14ac:dyDescent="0.25">
      <c r="B889" s="1235"/>
    </row>
    <row r="890" spans="2:2" ht="15.75" x14ac:dyDescent="0.25">
      <c r="B890" s="1235"/>
    </row>
    <row r="891" spans="2:2" ht="15.75" x14ac:dyDescent="0.25">
      <c r="B891" s="1235"/>
    </row>
    <row r="892" spans="2:2" ht="15.75" x14ac:dyDescent="0.25">
      <c r="B892" s="1235"/>
    </row>
    <row r="893" spans="2:2" ht="15.75" x14ac:dyDescent="0.25">
      <c r="B893" s="1235"/>
    </row>
    <row r="894" spans="2:2" ht="15.75" x14ac:dyDescent="0.25">
      <c r="B894" s="1235"/>
    </row>
    <row r="895" spans="2:2" ht="15.75" x14ac:dyDescent="0.25">
      <c r="B895" s="1235"/>
    </row>
    <row r="896" spans="2:2" ht="15.75" x14ac:dyDescent="0.25">
      <c r="B896" s="1235"/>
    </row>
    <row r="897" spans="2:2" ht="15.75" x14ac:dyDescent="0.25">
      <c r="B897" s="1235"/>
    </row>
    <row r="898" spans="2:2" ht="15.75" x14ac:dyDescent="0.25">
      <c r="B898" s="1235"/>
    </row>
    <row r="899" spans="2:2" ht="15.75" x14ac:dyDescent="0.25">
      <c r="B899" s="1235"/>
    </row>
    <row r="900" spans="2:2" ht="15.75" x14ac:dyDescent="0.25">
      <c r="B900" s="1235"/>
    </row>
    <row r="901" spans="2:2" ht="15.75" x14ac:dyDescent="0.25">
      <c r="B901" s="1235"/>
    </row>
    <row r="902" spans="2:2" ht="15.75" x14ac:dyDescent="0.25">
      <c r="B902" s="1235"/>
    </row>
    <row r="903" spans="2:2" ht="15.75" x14ac:dyDescent="0.25">
      <c r="B903" s="1235"/>
    </row>
    <row r="904" spans="2:2" ht="15.75" x14ac:dyDescent="0.25">
      <c r="B904" s="1235"/>
    </row>
    <row r="905" spans="2:2" ht="15.75" x14ac:dyDescent="0.25">
      <c r="B905" s="1235"/>
    </row>
    <row r="906" spans="2:2" ht="15.75" x14ac:dyDescent="0.25">
      <c r="B906" s="1235"/>
    </row>
    <row r="907" spans="2:2" ht="15.75" x14ac:dyDescent="0.25">
      <c r="B907" s="1235"/>
    </row>
    <row r="908" spans="2:2" ht="15.75" x14ac:dyDescent="0.25">
      <c r="B908" s="1235"/>
    </row>
    <row r="909" spans="2:2" ht="15.75" x14ac:dyDescent="0.25">
      <c r="B909" s="1235"/>
    </row>
    <row r="910" spans="2:2" ht="15.75" x14ac:dyDescent="0.25">
      <c r="B910" s="1235"/>
    </row>
    <row r="911" spans="2:2" ht="15.75" x14ac:dyDescent="0.25">
      <c r="B911" s="1235"/>
    </row>
    <row r="912" spans="2:2" ht="15.75" x14ac:dyDescent="0.25">
      <c r="B912" s="1235"/>
    </row>
    <row r="913" spans="2:2" ht="15.75" x14ac:dyDescent="0.25">
      <c r="B913" s="1235"/>
    </row>
    <row r="914" spans="2:2" ht="15.75" x14ac:dyDescent="0.25">
      <c r="B914" s="1235"/>
    </row>
    <row r="915" spans="2:2" ht="15.75" x14ac:dyDescent="0.25">
      <c r="B915" s="1235"/>
    </row>
    <row r="916" spans="2:2" ht="15.75" x14ac:dyDescent="0.25">
      <c r="B916" s="1235"/>
    </row>
    <row r="917" spans="2:2" ht="15.75" x14ac:dyDescent="0.25">
      <c r="B917" s="1235"/>
    </row>
    <row r="918" spans="2:2" ht="15.75" x14ac:dyDescent="0.25">
      <c r="B918" s="1235"/>
    </row>
    <row r="919" spans="2:2" ht="15.75" x14ac:dyDescent="0.25">
      <c r="B919" s="1235"/>
    </row>
    <row r="920" spans="2:2" ht="15.75" x14ac:dyDescent="0.25">
      <c r="B920" s="1235"/>
    </row>
    <row r="921" spans="2:2" ht="15.75" x14ac:dyDescent="0.25">
      <c r="B921" s="1235"/>
    </row>
    <row r="922" spans="2:2" ht="15.75" x14ac:dyDescent="0.25">
      <c r="B922" s="1235"/>
    </row>
    <row r="923" spans="2:2" ht="15.75" x14ac:dyDescent="0.25">
      <c r="B923" s="1235"/>
    </row>
    <row r="924" spans="2:2" ht="15.75" x14ac:dyDescent="0.25">
      <c r="B924" s="1235"/>
    </row>
    <row r="925" spans="2:2" ht="15.75" x14ac:dyDescent="0.25">
      <c r="B925" s="1235"/>
    </row>
    <row r="926" spans="2:2" ht="15.75" x14ac:dyDescent="0.25">
      <c r="B926" s="1235"/>
    </row>
    <row r="927" spans="2:2" ht="15.75" x14ac:dyDescent="0.25">
      <c r="B927" s="1235"/>
    </row>
    <row r="928" spans="2:2" ht="15.75" x14ac:dyDescent="0.25">
      <c r="B928" s="1235"/>
    </row>
    <row r="929" spans="2:2" ht="15.75" x14ac:dyDescent="0.25">
      <c r="B929" s="1235"/>
    </row>
    <row r="930" spans="2:2" ht="15.75" x14ac:dyDescent="0.25">
      <c r="B930" s="1235"/>
    </row>
    <row r="931" spans="2:2" ht="15.75" x14ac:dyDescent="0.25">
      <c r="B931" s="1235"/>
    </row>
    <row r="932" spans="2:2" ht="15.75" x14ac:dyDescent="0.25">
      <c r="B932" s="1235"/>
    </row>
    <row r="933" spans="2:2" ht="15.75" x14ac:dyDescent="0.25">
      <c r="B933" s="1235"/>
    </row>
    <row r="934" spans="2:2" ht="15.75" x14ac:dyDescent="0.25">
      <c r="B934" s="1235"/>
    </row>
    <row r="935" spans="2:2" ht="15.75" x14ac:dyDescent="0.25">
      <c r="B935" s="1235"/>
    </row>
    <row r="936" spans="2:2" ht="15.75" x14ac:dyDescent="0.25">
      <c r="B936" s="1235"/>
    </row>
    <row r="937" spans="2:2" ht="15.75" x14ac:dyDescent="0.25">
      <c r="B937" s="1235"/>
    </row>
    <row r="938" spans="2:2" ht="15.75" x14ac:dyDescent="0.25">
      <c r="B938" s="1235"/>
    </row>
    <row r="939" spans="2:2" ht="15.75" x14ac:dyDescent="0.25">
      <c r="B939" s="1235"/>
    </row>
    <row r="940" spans="2:2" ht="15.75" x14ac:dyDescent="0.25">
      <c r="B940" s="1235"/>
    </row>
    <row r="941" spans="2:2" ht="15.75" x14ac:dyDescent="0.25">
      <c r="B941" s="1235"/>
    </row>
    <row r="942" spans="2:2" ht="15.75" x14ac:dyDescent="0.25">
      <c r="B942" s="1235"/>
    </row>
    <row r="943" spans="2:2" ht="15.75" x14ac:dyDescent="0.25">
      <c r="B943" s="1235"/>
    </row>
    <row r="944" spans="2:2" ht="15.75" x14ac:dyDescent="0.25">
      <c r="B944" s="1235"/>
    </row>
    <row r="945" spans="2:2" ht="15.75" x14ac:dyDescent="0.25">
      <c r="B945" s="1235"/>
    </row>
    <row r="946" spans="2:2" ht="15.75" x14ac:dyDescent="0.25">
      <c r="B946" s="1235"/>
    </row>
    <row r="947" spans="2:2" ht="15.75" x14ac:dyDescent="0.25">
      <c r="B947" s="1235"/>
    </row>
    <row r="948" spans="2:2" ht="15.75" x14ac:dyDescent="0.25">
      <c r="B948" s="1235"/>
    </row>
    <row r="949" spans="2:2" ht="15.75" x14ac:dyDescent="0.25">
      <c r="B949" s="1235"/>
    </row>
    <row r="950" spans="2:2" ht="15.75" x14ac:dyDescent="0.25">
      <c r="B950" s="1235"/>
    </row>
    <row r="951" spans="2:2" ht="15.75" x14ac:dyDescent="0.25">
      <c r="B951" s="1235"/>
    </row>
    <row r="952" spans="2:2" ht="15.75" x14ac:dyDescent="0.25">
      <c r="B952" s="1235"/>
    </row>
    <row r="953" spans="2:2" ht="15.75" x14ac:dyDescent="0.25">
      <c r="B953" s="1235"/>
    </row>
    <row r="954" spans="2:2" ht="15.75" x14ac:dyDescent="0.25">
      <c r="B954" s="1235"/>
    </row>
    <row r="955" spans="2:2" ht="15.75" x14ac:dyDescent="0.25">
      <c r="B955" s="1235"/>
    </row>
    <row r="956" spans="2:2" ht="15.75" x14ac:dyDescent="0.25">
      <c r="B956" s="1235"/>
    </row>
    <row r="957" spans="2:2" ht="15.75" x14ac:dyDescent="0.25">
      <c r="B957" s="1235"/>
    </row>
    <row r="958" spans="2:2" ht="15.75" x14ac:dyDescent="0.25">
      <c r="B958" s="1235"/>
    </row>
    <row r="959" spans="2:2" ht="15.75" x14ac:dyDescent="0.25">
      <c r="B959" s="1235"/>
    </row>
    <row r="960" spans="2:2" ht="15.75" x14ac:dyDescent="0.25">
      <c r="B960" s="1235"/>
    </row>
    <row r="961" spans="2:2" ht="15.75" x14ac:dyDescent="0.25">
      <c r="B961" s="1235"/>
    </row>
    <row r="962" spans="2:2" ht="15.75" x14ac:dyDescent="0.25">
      <c r="B962" s="1235"/>
    </row>
    <row r="963" spans="2:2" ht="15.75" x14ac:dyDescent="0.25">
      <c r="B963" s="1235"/>
    </row>
    <row r="964" spans="2:2" ht="15.75" x14ac:dyDescent="0.25">
      <c r="B964" s="1235"/>
    </row>
    <row r="965" spans="2:2" ht="15.75" x14ac:dyDescent="0.25">
      <c r="B965" s="1235"/>
    </row>
    <row r="966" spans="2:2" ht="15.75" x14ac:dyDescent="0.25">
      <c r="B966" s="1235"/>
    </row>
    <row r="967" spans="2:2" ht="15.75" x14ac:dyDescent="0.25">
      <c r="B967" s="1235"/>
    </row>
    <row r="968" spans="2:2" ht="15.75" x14ac:dyDescent="0.25">
      <c r="B968" s="1235"/>
    </row>
    <row r="969" spans="2:2" ht="15.75" x14ac:dyDescent="0.25">
      <c r="B969" s="1235"/>
    </row>
    <row r="970" spans="2:2" ht="15.75" x14ac:dyDescent="0.25">
      <c r="B970" s="1235"/>
    </row>
    <row r="971" spans="2:2" ht="15.75" x14ac:dyDescent="0.25">
      <c r="B971" s="1235"/>
    </row>
    <row r="972" spans="2:2" ht="15.75" x14ac:dyDescent="0.25">
      <c r="B972" s="1235"/>
    </row>
    <row r="973" spans="2:2" ht="15.75" x14ac:dyDescent="0.25">
      <c r="B973" s="1235"/>
    </row>
    <row r="974" spans="2:2" ht="15.75" x14ac:dyDescent="0.25">
      <c r="B974" s="1235"/>
    </row>
    <row r="975" spans="2:2" ht="15.75" x14ac:dyDescent="0.25">
      <c r="B975" s="1235"/>
    </row>
    <row r="976" spans="2:2" ht="15.75" x14ac:dyDescent="0.25">
      <c r="B976" s="1235"/>
    </row>
    <row r="977" spans="2:2" ht="15.75" x14ac:dyDescent="0.25">
      <c r="B977" s="1235"/>
    </row>
    <row r="978" spans="2:2" ht="15.75" x14ac:dyDescent="0.25">
      <c r="B978" s="1235"/>
    </row>
    <row r="979" spans="2:2" ht="15.75" x14ac:dyDescent="0.25">
      <c r="B979" s="1235"/>
    </row>
    <row r="980" spans="2:2" ht="15.75" x14ac:dyDescent="0.25">
      <c r="B980" s="1235"/>
    </row>
    <row r="981" spans="2:2" ht="15.75" x14ac:dyDescent="0.25">
      <c r="B981" s="1235"/>
    </row>
    <row r="982" spans="2:2" ht="15.75" x14ac:dyDescent="0.25">
      <c r="B982" s="1235"/>
    </row>
    <row r="983" spans="2:2" ht="15.75" x14ac:dyDescent="0.25">
      <c r="B983" s="1235"/>
    </row>
    <row r="984" spans="2:2" ht="15.75" x14ac:dyDescent="0.25">
      <c r="B984" s="1235"/>
    </row>
    <row r="985" spans="2:2" ht="15.75" x14ac:dyDescent="0.25">
      <c r="B985" s="1235"/>
    </row>
    <row r="986" spans="2:2" ht="15.75" x14ac:dyDescent="0.25">
      <c r="B986" s="1235"/>
    </row>
    <row r="987" spans="2:2" ht="15.75" x14ac:dyDescent="0.25">
      <c r="B987" s="1235"/>
    </row>
    <row r="988" spans="2:2" ht="15.75" x14ac:dyDescent="0.25">
      <c r="B988" s="1235"/>
    </row>
    <row r="989" spans="2:2" ht="15.75" x14ac:dyDescent="0.25">
      <c r="B989" s="1235"/>
    </row>
    <row r="990" spans="2:2" ht="15.75" x14ac:dyDescent="0.25">
      <c r="B990" s="1235"/>
    </row>
    <row r="991" spans="2:2" ht="15.75" x14ac:dyDescent="0.25">
      <c r="B991" s="1235"/>
    </row>
    <row r="992" spans="2:2" ht="15.75" x14ac:dyDescent="0.25">
      <c r="B992" s="1235"/>
    </row>
    <row r="993" spans="2:2" ht="15.75" x14ac:dyDescent="0.25">
      <c r="B993" s="1235"/>
    </row>
    <row r="994" spans="2:2" ht="15.75" x14ac:dyDescent="0.25">
      <c r="B994" s="1235"/>
    </row>
    <row r="995" spans="2:2" ht="15.75" x14ac:dyDescent="0.25">
      <c r="B995" s="1235"/>
    </row>
    <row r="996" spans="2:2" ht="15.75" x14ac:dyDescent="0.25">
      <c r="B996" s="1235"/>
    </row>
    <row r="997" spans="2:2" ht="15.75" x14ac:dyDescent="0.25">
      <c r="B997" s="1235"/>
    </row>
    <row r="998" spans="2:2" ht="15.75" x14ac:dyDescent="0.25">
      <c r="B998" s="1235"/>
    </row>
    <row r="999" spans="2:2" ht="15.75" x14ac:dyDescent="0.25">
      <c r="B999" s="1235"/>
    </row>
    <row r="1000" spans="2:2" ht="15.75" x14ac:dyDescent="0.25">
      <c r="B1000" s="1235"/>
    </row>
    <row r="1001" spans="2:2" ht="15.75" x14ac:dyDescent="0.25">
      <c r="B1001" s="1235"/>
    </row>
  </sheetData>
  <mergeCells count="45">
    <mergeCell ref="C45:M45"/>
    <mergeCell ref="B1:C1"/>
    <mergeCell ref="A2:A11"/>
    <mergeCell ref="C2:M2"/>
    <mergeCell ref="C3:M3"/>
    <mergeCell ref="F4:G4"/>
    <mergeCell ref="C5:M5"/>
    <mergeCell ref="C7:D7"/>
    <mergeCell ref="I7:M7"/>
    <mergeCell ref="B8:B10"/>
    <mergeCell ref="C8:E8"/>
    <mergeCell ref="C9:D9"/>
    <mergeCell ref="F9:G9"/>
    <mergeCell ref="I9:J9"/>
    <mergeCell ref="C10:D10"/>
    <mergeCell ref="F10:G10"/>
    <mergeCell ref="I10:J10"/>
    <mergeCell ref="C48:M48"/>
    <mergeCell ref="C11:M11"/>
    <mergeCell ref="A12:A48"/>
    <mergeCell ref="C12:M12"/>
    <mergeCell ref="B13:B19"/>
    <mergeCell ref="B20:B23"/>
    <mergeCell ref="B27:B29"/>
    <mergeCell ref="F38:G38"/>
    <mergeCell ref="H39:I39"/>
    <mergeCell ref="B40:B43"/>
    <mergeCell ref="F41:F42"/>
    <mergeCell ref="G41:J42"/>
    <mergeCell ref="L41:M42"/>
    <mergeCell ref="C44:M44"/>
    <mergeCell ref="C46:M46"/>
    <mergeCell ref="C47:M47"/>
    <mergeCell ref="A49:A54"/>
    <mergeCell ref="C49:M49"/>
    <mergeCell ref="C50:M50"/>
    <mergeCell ref="C51:M51"/>
    <mergeCell ref="C52:M52"/>
    <mergeCell ref="C53:M53"/>
    <mergeCell ref="C54:M54"/>
    <mergeCell ref="A55:A57"/>
    <mergeCell ref="C55:M55"/>
    <mergeCell ref="C56:M56"/>
    <mergeCell ref="C57:M57"/>
    <mergeCell ref="C58:M58"/>
  </mergeCells>
  <dataValidations count="1">
    <dataValidation allowBlank="1" showErrorMessage="1" sqref="I7:M7" xr:uid="{00000000-0002-0000-0C00-000000000000}"/>
  </dataValidations>
  <hyperlinks>
    <hyperlink ref="C53" r:id="rId1" xr:uid="{00000000-0004-0000-0C00-000000000000}"/>
  </hyperlinks>
  <pageMargins left="0.7" right="0.7" top="0.75" bottom="0.75" header="0" footer="0"/>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E75B5"/>
  </sheetPr>
  <dimension ref="A1:M1001"/>
  <sheetViews>
    <sheetView topLeftCell="A11" workbookViewId="0">
      <selection activeCell="G20" sqref="G20"/>
    </sheetView>
  </sheetViews>
  <sheetFormatPr baseColWidth="10" defaultColWidth="14.42578125" defaultRowHeight="15" customHeight="1" x14ac:dyDescent="0.25"/>
  <cols>
    <col min="1" max="1" width="25.140625" style="1134" customWidth="1"/>
    <col min="2" max="2" width="39.140625" style="1134" customWidth="1"/>
    <col min="3" max="3" width="15.28515625" style="1134" customWidth="1"/>
    <col min="4" max="12" width="11.42578125" style="1134" customWidth="1"/>
    <col min="13" max="13" width="9.140625" style="1134" customWidth="1"/>
    <col min="14" max="26" width="11.42578125" style="1134" customWidth="1"/>
    <col min="27" max="16384" width="14.42578125" style="1134"/>
  </cols>
  <sheetData>
    <row r="1" spans="1:13" ht="15.75" x14ac:dyDescent="0.25">
      <c r="A1" s="1237"/>
      <c r="B1" s="1669" t="s">
        <v>1006</v>
      </c>
      <c r="C1" s="1670"/>
      <c r="D1" s="1238"/>
      <c r="E1" s="1238"/>
      <c r="F1" s="1238"/>
      <c r="G1" s="1238"/>
      <c r="H1" s="1238"/>
      <c r="I1" s="1238"/>
      <c r="J1" s="1238"/>
      <c r="K1" s="1238"/>
      <c r="L1" s="1238"/>
      <c r="M1" s="1239"/>
    </row>
    <row r="2" spans="1:13" ht="37.5" customHeight="1" x14ac:dyDescent="0.25">
      <c r="A2" s="1671" t="s">
        <v>67</v>
      </c>
      <c r="B2" s="1240" t="s">
        <v>68</v>
      </c>
      <c r="C2" s="1664" t="s">
        <v>1007</v>
      </c>
      <c r="D2" s="1665"/>
      <c r="E2" s="1665"/>
      <c r="F2" s="1665"/>
      <c r="G2" s="1665"/>
      <c r="H2" s="1665"/>
      <c r="I2" s="1665"/>
      <c r="J2" s="1665"/>
      <c r="K2" s="1665"/>
      <c r="L2" s="1665"/>
      <c r="M2" s="1666"/>
    </row>
    <row r="3" spans="1:13" ht="55.5" customHeight="1" x14ac:dyDescent="0.25">
      <c r="A3" s="1637"/>
      <c r="B3" s="1241" t="s">
        <v>70</v>
      </c>
      <c r="C3" s="1672" t="s">
        <v>1008</v>
      </c>
      <c r="D3" s="1673"/>
      <c r="E3" s="1673"/>
      <c r="F3" s="1673"/>
      <c r="G3" s="1673"/>
      <c r="H3" s="1673"/>
      <c r="I3" s="1673"/>
      <c r="J3" s="1673"/>
      <c r="K3" s="1673"/>
      <c r="L3" s="1673"/>
      <c r="M3" s="1674"/>
    </row>
    <row r="4" spans="1:13" ht="15.75" customHeight="1" x14ac:dyDescent="0.25">
      <c r="A4" s="1637"/>
      <c r="B4" s="1242" t="s">
        <v>72</v>
      </c>
      <c r="C4" s="1243" t="s">
        <v>136</v>
      </c>
      <c r="D4" s="1244"/>
      <c r="E4" s="1245"/>
      <c r="F4" s="1675" t="s">
        <v>994</v>
      </c>
      <c r="G4" s="1643"/>
      <c r="H4" s="1245" t="s">
        <v>342</v>
      </c>
      <c r="I4" s="1243"/>
      <c r="J4" s="1243"/>
      <c r="K4" s="1243"/>
      <c r="L4" s="1243"/>
      <c r="M4" s="1245"/>
    </row>
    <row r="5" spans="1:13" ht="16.5" customHeight="1" x14ac:dyDescent="0.25">
      <c r="A5" s="1637"/>
      <c r="B5" s="1246" t="s">
        <v>75</v>
      </c>
      <c r="C5" s="1676" t="s">
        <v>342</v>
      </c>
      <c r="D5" s="1677"/>
      <c r="E5" s="1677"/>
      <c r="F5" s="1677"/>
      <c r="G5" s="1677"/>
      <c r="H5" s="1677"/>
      <c r="I5" s="1677"/>
      <c r="J5" s="1677"/>
      <c r="K5" s="1677"/>
      <c r="L5" s="1677"/>
      <c r="M5" s="1656"/>
    </row>
    <row r="6" spans="1:13" ht="15.75" x14ac:dyDescent="0.25">
      <c r="A6" s="1637"/>
      <c r="B6" s="1242" t="s">
        <v>76</v>
      </c>
      <c r="C6" s="1247" t="s">
        <v>342</v>
      </c>
      <c r="D6" s="1247"/>
      <c r="E6" s="1247"/>
      <c r="F6" s="1247"/>
      <c r="G6" s="1247"/>
      <c r="H6" s="1247"/>
      <c r="I6" s="1247"/>
      <c r="J6" s="1247"/>
      <c r="K6" s="1247"/>
      <c r="L6" s="1247"/>
      <c r="M6" s="1248"/>
    </row>
    <row r="7" spans="1:13" ht="15.75" x14ac:dyDescent="0.25">
      <c r="A7" s="1637"/>
      <c r="B7" s="1242" t="s">
        <v>929</v>
      </c>
      <c r="C7" s="1678" t="s">
        <v>556</v>
      </c>
      <c r="D7" s="1642"/>
      <c r="E7" s="1249"/>
      <c r="F7" s="1249"/>
      <c r="G7" s="1250"/>
      <c r="H7" s="1251" t="s">
        <v>79</v>
      </c>
      <c r="I7" s="1678" t="s">
        <v>150</v>
      </c>
      <c r="J7" s="1642"/>
      <c r="K7" s="1642"/>
      <c r="L7" s="1642"/>
      <c r="M7" s="1643"/>
    </row>
    <row r="8" spans="1:13" ht="15.75" x14ac:dyDescent="0.25">
      <c r="A8" s="1637"/>
      <c r="B8" s="1649" t="s">
        <v>77</v>
      </c>
      <c r="C8" s="1657"/>
      <c r="D8" s="1658"/>
      <c r="E8" s="1658"/>
      <c r="F8" s="1252"/>
      <c r="G8" s="1252"/>
      <c r="H8" s="1252"/>
      <c r="I8" s="1249"/>
      <c r="J8" s="1249"/>
      <c r="K8" s="1249"/>
      <c r="L8" s="1249"/>
      <c r="M8" s="1250"/>
    </row>
    <row r="9" spans="1:13" ht="15.75" x14ac:dyDescent="0.25">
      <c r="A9" s="1637"/>
      <c r="B9" s="1650"/>
      <c r="C9" s="1679"/>
      <c r="D9" s="1640"/>
      <c r="E9" s="1249"/>
      <c r="F9" s="1680"/>
      <c r="G9" s="1640"/>
      <c r="H9" s="1249"/>
      <c r="I9" s="1680"/>
      <c r="J9" s="1640"/>
      <c r="K9" s="1249"/>
      <c r="L9" s="1249"/>
      <c r="M9" s="1250"/>
    </row>
    <row r="10" spans="1:13" ht="15.75" x14ac:dyDescent="0.25">
      <c r="A10" s="1637"/>
      <c r="B10" s="1651"/>
      <c r="C10" s="1639" t="s">
        <v>79</v>
      </c>
      <c r="D10" s="1640"/>
      <c r="E10" s="1243"/>
      <c r="F10" s="1639" t="s">
        <v>79</v>
      </c>
      <c r="G10" s="1640"/>
      <c r="H10" s="1243"/>
      <c r="I10" s="1639" t="s">
        <v>79</v>
      </c>
      <c r="J10" s="1640"/>
      <c r="K10" s="1243"/>
      <c r="L10" s="1243"/>
      <c r="M10" s="1245"/>
    </row>
    <row r="11" spans="1:13" ht="168.75" customHeight="1" x14ac:dyDescent="0.25">
      <c r="A11" s="1645"/>
      <c r="B11" s="1246" t="s">
        <v>85</v>
      </c>
      <c r="C11" s="1641" t="s">
        <v>1009</v>
      </c>
      <c r="D11" s="1642"/>
      <c r="E11" s="1642"/>
      <c r="F11" s="1642"/>
      <c r="G11" s="1642"/>
      <c r="H11" s="1642"/>
      <c r="I11" s="1642"/>
      <c r="J11" s="1642"/>
      <c r="K11" s="1642"/>
      <c r="L11" s="1642"/>
      <c r="M11" s="1643"/>
    </row>
    <row r="12" spans="1:13" ht="19.5" customHeight="1" x14ac:dyDescent="0.25">
      <c r="A12" s="1644" t="s">
        <v>48</v>
      </c>
      <c r="B12" s="1242" t="s">
        <v>87</v>
      </c>
      <c r="C12" s="1646" t="s">
        <v>1010</v>
      </c>
      <c r="D12" s="1642"/>
      <c r="E12" s="1647"/>
      <c r="F12" s="1647"/>
      <c r="G12" s="1647"/>
      <c r="H12" s="1647"/>
      <c r="I12" s="1647"/>
      <c r="J12" s="1647"/>
      <c r="K12" s="1647"/>
      <c r="L12" s="1647"/>
      <c r="M12" s="1648"/>
    </row>
    <row r="13" spans="1:13" ht="8.25" customHeight="1" x14ac:dyDescent="0.25">
      <c r="A13" s="1637"/>
      <c r="B13" s="1649" t="s">
        <v>89</v>
      </c>
      <c r="C13" s="1249"/>
      <c r="D13" s="1249"/>
      <c r="E13" s="1249"/>
      <c r="F13" s="1249"/>
      <c r="G13" s="1249"/>
      <c r="H13" s="1249"/>
      <c r="I13" s="1249"/>
      <c r="J13" s="1249"/>
      <c r="K13" s="1249"/>
      <c r="L13" s="1249"/>
      <c r="M13" s="1250"/>
    </row>
    <row r="14" spans="1:13" ht="9" customHeight="1" x14ac:dyDescent="0.25">
      <c r="A14" s="1637"/>
      <c r="B14" s="1650"/>
      <c r="C14" s="1249"/>
      <c r="D14" s="1243"/>
      <c r="E14" s="1249"/>
      <c r="F14" s="1243"/>
      <c r="G14" s="1249"/>
      <c r="H14" s="1243"/>
      <c r="I14" s="1249"/>
      <c r="J14" s="1243"/>
      <c r="K14" s="1249"/>
      <c r="L14" s="1249"/>
      <c r="M14" s="1250"/>
    </row>
    <row r="15" spans="1:13" ht="15.75" x14ac:dyDescent="0.25">
      <c r="A15" s="1637"/>
      <c r="B15" s="1650"/>
      <c r="C15" s="1249" t="s">
        <v>90</v>
      </c>
      <c r="D15" s="1253"/>
      <c r="E15" s="1249" t="s">
        <v>91</v>
      </c>
      <c r="F15" s="1253"/>
      <c r="G15" s="1249" t="s">
        <v>92</v>
      </c>
      <c r="H15" s="1253"/>
      <c r="I15" s="1249" t="s">
        <v>93</v>
      </c>
      <c r="J15" s="1253" t="s">
        <v>933</v>
      </c>
      <c r="K15" s="1249"/>
      <c r="L15" s="1249"/>
      <c r="M15" s="1250"/>
    </row>
    <row r="16" spans="1:13" ht="15.75" x14ac:dyDescent="0.25">
      <c r="A16" s="1637"/>
      <c r="B16" s="1650"/>
      <c r="C16" s="1249" t="s">
        <v>94</v>
      </c>
      <c r="D16" s="1253"/>
      <c r="E16" s="1249" t="s">
        <v>95</v>
      </c>
      <c r="F16" s="1253"/>
      <c r="G16" s="1249" t="s">
        <v>96</v>
      </c>
      <c r="H16" s="1253"/>
      <c r="I16" s="1249"/>
      <c r="J16" s="1249"/>
      <c r="K16" s="1249"/>
      <c r="L16" s="1249"/>
      <c r="M16" s="1250"/>
    </row>
    <row r="17" spans="1:13" ht="15.75" x14ac:dyDescent="0.25">
      <c r="A17" s="1637"/>
      <c r="B17" s="1650"/>
      <c r="C17" s="1249" t="s">
        <v>97</v>
      </c>
      <c r="D17" s="1253"/>
      <c r="E17" s="1249" t="s">
        <v>98</v>
      </c>
      <c r="F17" s="1253"/>
      <c r="G17" s="1249"/>
      <c r="H17" s="1249"/>
      <c r="I17" s="1249"/>
      <c r="J17" s="1249"/>
      <c r="K17" s="1249"/>
      <c r="L17" s="1249"/>
      <c r="M17" s="1250"/>
    </row>
    <row r="18" spans="1:13" ht="15.75" x14ac:dyDescent="0.25">
      <c r="A18" s="1637"/>
      <c r="B18" s="1650"/>
      <c r="C18" s="1249" t="s">
        <v>99</v>
      </c>
      <c r="D18" s="1253"/>
      <c r="E18" s="1249" t="s">
        <v>101</v>
      </c>
      <c r="F18" s="1243"/>
      <c r="G18" s="1243"/>
      <c r="H18" s="1243"/>
      <c r="I18" s="1243"/>
      <c r="J18" s="1243"/>
      <c r="K18" s="1243"/>
      <c r="L18" s="1243"/>
      <c r="M18" s="1245"/>
    </row>
    <row r="19" spans="1:13" ht="9.75" customHeight="1" x14ac:dyDescent="0.25">
      <c r="A19" s="1637"/>
      <c r="B19" s="1651"/>
      <c r="C19" s="1243"/>
      <c r="D19" s="1243"/>
      <c r="E19" s="1243"/>
      <c r="F19" s="1243"/>
      <c r="G19" s="1243"/>
      <c r="H19" s="1243"/>
      <c r="I19" s="1243"/>
      <c r="J19" s="1243"/>
      <c r="K19" s="1243"/>
      <c r="L19" s="1243"/>
      <c r="M19" s="1245"/>
    </row>
    <row r="20" spans="1:13" ht="15.75" x14ac:dyDescent="0.25">
      <c r="A20" s="1637"/>
      <c r="B20" s="1649" t="s">
        <v>103</v>
      </c>
      <c r="C20" s="1249"/>
      <c r="D20" s="1249"/>
      <c r="E20" s="1249"/>
      <c r="F20" s="1249"/>
      <c r="G20" s="1249"/>
      <c r="H20" s="1249"/>
      <c r="I20" s="1249"/>
      <c r="J20" s="1249"/>
      <c r="K20" s="1249"/>
      <c r="L20" s="1249"/>
      <c r="M20" s="1250"/>
    </row>
    <row r="21" spans="1:13" ht="15.75" x14ac:dyDescent="0.25">
      <c r="A21" s="1637"/>
      <c r="B21" s="1650"/>
      <c r="C21" s="1249" t="s">
        <v>104</v>
      </c>
      <c r="D21" s="1254"/>
      <c r="E21" s="1249"/>
      <c r="F21" s="1249" t="s">
        <v>105</v>
      </c>
      <c r="G21" s="1254"/>
      <c r="H21" s="1249"/>
      <c r="I21" s="1249" t="s">
        <v>106</v>
      </c>
      <c r="J21" s="1254" t="s">
        <v>100</v>
      </c>
      <c r="K21" s="1249"/>
      <c r="L21" s="1249"/>
      <c r="M21" s="1250"/>
    </row>
    <row r="22" spans="1:13" ht="15.75" x14ac:dyDescent="0.25">
      <c r="A22" s="1637"/>
      <c r="B22" s="1650"/>
      <c r="C22" s="1249" t="s">
        <v>107</v>
      </c>
      <c r="D22" s="1253"/>
      <c r="E22" s="1249"/>
      <c r="F22" s="1249" t="s">
        <v>108</v>
      </c>
      <c r="G22" s="1253"/>
      <c r="H22" s="1249"/>
      <c r="I22" s="1249"/>
      <c r="J22" s="1249"/>
      <c r="K22" s="1249"/>
      <c r="L22" s="1249"/>
      <c r="M22" s="1250"/>
    </row>
    <row r="23" spans="1:13" ht="15.75" x14ac:dyDescent="0.25">
      <c r="A23" s="1637"/>
      <c r="B23" s="1650"/>
      <c r="C23" s="1243"/>
      <c r="D23" s="1243"/>
      <c r="E23" s="1243"/>
      <c r="F23" s="1243"/>
      <c r="G23" s="1243"/>
      <c r="H23" s="1243"/>
      <c r="I23" s="1243"/>
      <c r="J23" s="1243"/>
      <c r="K23" s="1243"/>
      <c r="L23" s="1243"/>
      <c r="M23" s="1245"/>
    </row>
    <row r="24" spans="1:13" ht="15.75" x14ac:dyDescent="0.25">
      <c r="A24" s="1637"/>
      <c r="B24" s="1255" t="s">
        <v>109</v>
      </c>
      <c r="C24" s="1249"/>
      <c r="D24" s="1249"/>
      <c r="E24" s="1249"/>
      <c r="F24" s="1249"/>
      <c r="G24" s="1249"/>
      <c r="H24" s="1249"/>
      <c r="I24" s="1249"/>
      <c r="J24" s="1249"/>
      <c r="K24" s="1249"/>
      <c r="L24" s="1249"/>
      <c r="M24" s="1250"/>
    </row>
    <row r="25" spans="1:13" ht="15.75" x14ac:dyDescent="0.25">
      <c r="A25" s="1637"/>
      <c r="B25" s="1256"/>
      <c r="C25" s="1250" t="s">
        <v>110</v>
      </c>
      <c r="D25" s="1257" t="s">
        <v>111</v>
      </c>
      <c r="E25" s="1249"/>
      <c r="F25" s="1249" t="s">
        <v>112</v>
      </c>
      <c r="G25" s="1254" t="s">
        <v>111</v>
      </c>
      <c r="H25" s="1249"/>
      <c r="I25" s="1249" t="s">
        <v>113</v>
      </c>
      <c r="J25" s="1258"/>
      <c r="K25" s="1247"/>
      <c r="L25" s="1248"/>
      <c r="M25" s="1250"/>
    </row>
    <row r="26" spans="1:13" ht="15.75" x14ac:dyDescent="0.25">
      <c r="A26" s="1637"/>
      <c r="B26" s="1246"/>
      <c r="C26" s="1243"/>
      <c r="D26" s="1243"/>
      <c r="E26" s="1243"/>
      <c r="F26" s="1243"/>
      <c r="G26" s="1243"/>
      <c r="H26" s="1243"/>
      <c r="I26" s="1243"/>
      <c r="J26" s="1243"/>
      <c r="K26" s="1243"/>
      <c r="L26" s="1243"/>
      <c r="M26" s="1245"/>
    </row>
    <row r="27" spans="1:13" ht="15.75" x14ac:dyDescent="0.25">
      <c r="A27" s="1637"/>
      <c r="B27" s="1649" t="s">
        <v>114</v>
      </c>
      <c r="C27" s="1259"/>
      <c r="D27" s="1259"/>
      <c r="E27" s="1259"/>
      <c r="F27" s="1259"/>
      <c r="G27" s="1259"/>
      <c r="H27" s="1259"/>
      <c r="I27" s="1259"/>
      <c r="J27" s="1259"/>
      <c r="K27" s="1259"/>
      <c r="L27" s="1249"/>
      <c r="M27" s="1250"/>
    </row>
    <row r="28" spans="1:13" ht="15.75" x14ac:dyDescent="0.25">
      <c r="A28" s="1637"/>
      <c r="B28" s="1650"/>
      <c r="C28" s="1249" t="s">
        <v>115</v>
      </c>
      <c r="D28" s="1260">
        <v>2023</v>
      </c>
      <c r="E28" s="1259"/>
      <c r="F28" s="1249" t="s">
        <v>116</v>
      </c>
      <c r="G28" s="1377" t="s">
        <v>997</v>
      </c>
      <c r="H28" s="1259"/>
      <c r="I28" s="1249"/>
      <c r="J28" s="1259"/>
      <c r="K28" s="1259"/>
      <c r="L28" s="1249"/>
      <c r="M28" s="1250"/>
    </row>
    <row r="29" spans="1:13" ht="15.75" x14ac:dyDescent="0.25">
      <c r="A29" s="1637"/>
      <c r="B29" s="1650"/>
      <c r="C29" s="1249"/>
      <c r="D29" s="1261"/>
      <c r="E29" s="1259"/>
      <c r="F29" s="1249"/>
      <c r="G29" s="1259"/>
      <c r="H29" s="1259"/>
      <c r="I29" s="1249"/>
      <c r="J29" s="1259"/>
      <c r="K29" s="1259"/>
      <c r="L29" s="1249"/>
      <c r="M29" s="1250"/>
    </row>
    <row r="30" spans="1:13" ht="15.75" x14ac:dyDescent="0.25">
      <c r="A30" s="1637"/>
      <c r="B30" s="1255" t="s">
        <v>117</v>
      </c>
      <c r="C30" s="1252"/>
      <c r="D30" s="1252"/>
      <c r="E30" s="1252"/>
      <c r="F30" s="1252"/>
      <c r="G30" s="1252"/>
      <c r="H30" s="1252"/>
      <c r="I30" s="1252"/>
      <c r="J30" s="1252"/>
      <c r="K30" s="1252"/>
      <c r="L30" s="1252"/>
      <c r="M30" s="1262"/>
    </row>
    <row r="31" spans="1:13" ht="15.75" x14ac:dyDescent="0.25">
      <c r="A31" s="1637"/>
      <c r="B31" s="1256"/>
      <c r="C31" s="1249"/>
      <c r="D31" s="1249" t="s">
        <v>118</v>
      </c>
      <c r="E31" s="1249"/>
      <c r="F31" s="1249" t="s">
        <v>119</v>
      </c>
      <c r="G31" s="1249"/>
      <c r="H31" s="1249" t="s">
        <v>120</v>
      </c>
      <c r="I31" s="1249"/>
      <c r="J31" s="1249" t="s">
        <v>121</v>
      </c>
      <c r="K31" s="1249"/>
      <c r="L31" s="1249" t="s">
        <v>122</v>
      </c>
      <c r="M31" s="1250"/>
    </row>
    <row r="32" spans="1:13" ht="15.75" x14ac:dyDescent="0.25">
      <c r="A32" s="1637"/>
      <c r="B32" s="1256"/>
      <c r="C32" s="1249"/>
      <c r="D32" s="1208">
        <v>1</v>
      </c>
      <c r="E32" s="1263"/>
      <c r="F32" s="1208">
        <v>1</v>
      </c>
      <c r="G32" s="1263"/>
      <c r="H32" s="1208">
        <v>1</v>
      </c>
      <c r="I32" s="1263"/>
      <c r="J32" s="1208">
        <v>1</v>
      </c>
      <c r="K32" s="1263"/>
      <c r="L32" s="1208">
        <v>1</v>
      </c>
      <c r="M32" s="1263"/>
    </row>
    <row r="33" spans="1:13" ht="15.75" x14ac:dyDescent="0.25">
      <c r="A33" s="1637"/>
      <c r="B33" s="1256"/>
      <c r="C33" s="1249"/>
      <c r="D33" s="1265" t="s">
        <v>123</v>
      </c>
      <c r="E33" s="1265"/>
      <c r="F33" s="1265" t="s">
        <v>124</v>
      </c>
      <c r="G33" s="1265"/>
      <c r="H33" s="1265" t="s">
        <v>125</v>
      </c>
      <c r="I33" s="1265"/>
      <c r="J33" s="1265" t="s">
        <v>126</v>
      </c>
      <c r="K33" s="1265"/>
      <c r="L33" s="1265" t="s">
        <v>127</v>
      </c>
      <c r="M33" s="1266"/>
    </row>
    <row r="34" spans="1:13" ht="15.75" x14ac:dyDescent="0.25">
      <c r="A34" s="1637"/>
      <c r="B34" s="1256"/>
      <c r="C34" s="1249"/>
      <c r="D34" s="1208">
        <v>1</v>
      </c>
      <c r="E34" s="1263"/>
      <c r="F34" s="1208">
        <v>1</v>
      </c>
      <c r="G34" s="1263"/>
      <c r="H34" s="1208">
        <v>1</v>
      </c>
      <c r="I34" s="1263"/>
      <c r="J34" s="1208">
        <v>1</v>
      </c>
      <c r="K34" s="1263"/>
      <c r="L34" s="1208">
        <v>1</v>
      </c>
      <c r="M34" s="1263"/>
    </row>
    <row r="35" spans="1:13" ht="15.75" x14ac:dyDescent="0.25">
      <c r="A35" s="1637"/>
      <c r="B35" s="1256"/>
      <c r="C35" s="1249"/>
      <c r="D35" s="1265" t="s">
        <v>128</v>
      </c>
      <c r="E35" s="1265"/>
      <c r="F35" s="1265" t="s">
        <v>129</v>
      </c>
      <c r="G35" s="1265"/>
      <c r="H35" s="1265" t="s">
        <v>130</v>
      </c>
      <c r="I35" s="1265"/>
      <c r="J35" s="1265" t="s">
        <v>131</v>
      </c>
      <c r="K35" s="1265"/>
      <c r="L35" s="1265" t="s">
        <v>132</v>
      </c>
      <c r="M35" s="1266"/>
    </row>
    <row r="36" spans="1:13" ht="15.75" x14ac:dyDescent="0.25">
      <c r="A36" s="1637"/>
      <c r="B36" s="1256"/>
      <c r="C36" s="1249"/>
      <c r="D36" s="1208">
        <v>1</v>
      </c>
      <c r="E36" s="1263"/>
      <c r="F36" s="1208">
        <v>1</v>
      </c>
      <c r="G36" s="1263"/>
      <c r="H36" s="1264"/>
      <c r="I36" s="1263"/>
      <c r="J36" s="1264"/>
      <c r="K36" s="1263"/>
      <c r="L36" s="1264"/>
      <c r="M36" s="1263"/>
    </row>
    <row r="37" spans="1:13" ht="15.75" x14ac:dyDescent="0.25">
      <c r="A37" s="1637"/>
      <c r="B37" s="1256"/>
      <c r="C37" s="1249"/>
      <c r="D37" s="1267" t="s">
        <v>132</v>
      </c>
      <c r="E37" s="1267"/>
      <c r="F37" s="1267" t="s">
        <v>133</v>
      </c>
      <c r="G37" s="1267"/>
      <c r="H37" s="1265"/>
      <c r="I37" s="1265"/>
      <c r="J37" s="1265"/>
      <c r="K37" s="1265"/>
      <c r="L37" s="1265"/>
      <c r="M37" s="1266"/>
    </row>
    <row r="38" spans="1:13" ht="15.75" x14ac:dyDescent="0.25">
      <c r="A38" s="1637"/>
      <c r="B38" s="1256"/>
      <c r="C38" s="1249"/>
      <c r="D38" s="1268"/>
      <c r="E38" s="1269"/>
      <c r="F38" s="1652">
        <v>1</v>
      </c>
      <c r="G38" s="1653"/>
      <c r="H38" s="1265"/>
      <c r="I38" s="1265"/>
      <c r="J38" s="1265"/>
      <c r="K38" s="1265"/>
      <c r="L38" s="1265"/>
      <c r="M38" s="1266"/>
    </row>
    <row r="39" spans="1:13" ht="15.75" x14ac:dyDescent="0.25">
      <c r="A39" s="1637"/>
      <c r="B39" s="1246"/>
      <c r="C39" s="1243"/>
      <c r="D39" s="1270"/>
      <c r="E39" s="1270"/>
      <c r="F39" s="1270"/>
      <c r="G39" s="1270"/>
      <c r="H39" s="1654"/>
      <c r="I39" s="1640"/>
      <c r="J39" s="1270"/>
      <c r="K39" s="1270"/>
      <c r="L39" s="1270"/>
      <c r="M39" s="1271"/>
    </row>
    <row r="40" spans="1:13" ht="18" customHeight="1" x14ac:dyDescent="0.25">
      <c r="A40" s="1637"/>
      <c r="B40" s="1649" t="s">
        <v>134</v>
      </c>
      <c r="C40" s="1249"/>
      <c r="D40" s="1249"/>
      <c r="E40" s="1249"/>
      <c r="F40" s="1249"/>
      <c r="G40" s="1249"/>
      <c r="H40" s="1249"/>
      <c r="I40" s="1249"/>
      <c r="J40" s="1249"/>
      <c r="K40" s="1249"/>
      <c r="L40" s="1249"/>
      <c r="M40" s="1250"/>
    </row>
    <row r="41" spans="1:13" ht="15.75" x14ac:dyDescent="0.25">
      <c r="A41" s="1637"/>
      <c r="B41" s="1650"/>
      <c r="C41" s="1249"/>
      <c r="D41" s="1249" t="s">
        <v>135</v>
      </c>
      <c r="E41" s="1243" t="s">
        <v>136</v>
      </c>
      <c r="F41" s="1655" t="s">
        <v>137</v>
      </c>
      <c r="G41" s="1657" t="s">
        <v>99</v>
      </c>
      <c r="H41" s="1658"/>
      <c r="I41" s="1658"/>
      <c r="J41" s="1659"/>
      <c r="K41" s="1249" t="s">
        <v>101</v>
      </c>
      <c r="L41" s="1661"/>
      <c r="M41" s="1662"/>
    </row>
    <row r="42" spans="1:13" ht="15.75" x14ac:dyDescent="0.25">
      <c r="A42" s="1637"/>
      <c r="B42" s="1650"/>
      <c r="C42" s="1249"/>
      <c r="D42" s="1254"/>
      <c r="E42" s="1245" t="s">
        <v>100</v>
      </c>
      <c r="F42" s="1656"/>
      <c r="G42" s="1645"/>
      <c r="H42" s="1640"/>
      <c r="I42" s="1640"/>
      <c r="J42" s="1660"/>
      <c r="K42" s="1249"/>
      <c r="L42" s="1645"/>
      <c r="M42" s="1663"/>
    </row>
    <row r="43" spans="1:13" ht="15.75" x14ac:dyDescent="0.25">
      <c r="A43" s="1637"/>
      <c r="B43" s="1651"/>
      <c r="C43" s="1243"/>
      <c r="D43" s="1243"/>
      <c r="E43" s="1243"/>
      <c r="F43" s="1243"/>
      <c r="G43" s="1243"/>
      <c r="H43" s="1243"/>
      <c r="I43" s="1243"/>
      <c r="J43" s="1243"/>
      <c r="K43" s="1243"/>
      <c r="L43" s="1249"/>
      <c r="M43" s="1250"/>
    </row>
    <row r="44" spans="1:13" ht="168" customHeight="1" x14ac:dyDescent="0.25">
      <c r="A44" s="1637"/>
      <c r="B44" s="1242" t="s">
        <v>139</v>
      </c>
      <c r="C44" s="1664" t="s">
        <v>1011</v>
      </c>
      <c r="D44" s="1665"/>
      <c r="E44" s="1665"/>
      <c r="F44" s="1665"/>
      <c r="G44" s="1665"/>
      <c r="H44" s="1665"/>
      <c r="I44" s="1665"/>
      <c r="J44" s="1665"/>
      <c r="K44" s="1665"/>
      <c r="L44" s="1665"/>
      <c r="M44" s="1666"/>
    </row>
    <row r="45" spans="1:13" ht="25.35" customHeight="1" x14ac:dyDescent="0.25">
      <c r="A45" s="1637"/>
      <c r="B45" s="1435" t="s">
        <v>936</v>
      </c>
      <c r="C45" s="1667" t="s">
        <v>1012</v>
      </c>
      <c r="D45" s="1668"/>
      <c r="E45" s="1668"/>
      <c r="F45" s="1668"/>
      <c r="G45" s="1668"/>
      <c r="H45" s="1668"/>
      <c r="I45" s="1668"/>
      <c r="J45" s="1668"/>
      <c r="K45" s="1668"/>
      <c r="L45" s="1668"/>
      <c r="M45" s="1668"/>
    </row>
    <row r="46" spans="1:13" ht="15.75" x14ac:dyDescent="0.25">
      <c r="A46" s="1637"/>
      <c r="B46" s="1242" t="s">
        <v>999</v>
      </c>
      <c r="C46" s="1589" t="s">
        <v>971</v>
      </c>
      <c r="D46" s="1590"/>
      <c r="E46" s="1590"/>
      <c r="F46" s="1590"/>
      <c r="G46" s="1590"/>
      <c r="H46" s="1590"/>
      <c r="I46" s="1590"/>
      <c r="J46" s="1590"/>
      <c r="K46" s="1590"/>
      <c r="L46" s="1590"/>
      <c r="M46" s="1591"/>
    </row>
    <row r="47" spans="1:13" ht="15" customHeight="1" x14ac:dyDescent="0.25">
      <c r="A47" s="1637"/>
      <c r="B47" s="1242" t="s">
        <v>143</v>
      </c>
      <c r="C47" s="1589" t="s">
        <v>939</v>
      </c>
      <c r="D47" s="1590"/>
      <c r="E47" s="1590"/>
      <c r="F47" s="1590"/>
      <c r="G47" s="1590"/>
      <c r="H47" s="1590"/>
      <c r="I47" s="1590"/>
      <c r="J47" s="1590"/>
      <c r="K47" s="1590"/>
      <c r="L47" s="1590"/>
      <c r="M47" s="1591"/>
    </row>
    <row r="48" spans="1:13" ht="15" customHeight="1" x14ac:dyDescent="0.25">
      <c r="A48" s="1645"/>
      <c r="B48" s="1242" t="s">
        <v>144</v>
      </c>
      <c r="C48" s="1589" t="s">
        <v>111</v>
      </c>
      <c r="D48" s="1590"/>
      <c r="E48" s="1590"/>
      <c r="F48" s="1590"/>
      <c r="G48" s="1590"/>
      <c r="H48" s="1590"/>
      <c r="I48" s="1590"/>
      <c r="J48" s="1590"/>
      <c r="K48" s="1590"/>
      <c r="L48" s="1590"/>
      <c r="M48" s="1591"/>
    </row>
    <row r="49" spans="1:13" ht="15.75" customHeight="1" x14ac:dyDescent="0.25">
      <c r="A49" s="1636" t="s">
        <v>60</v>
      </c>
      <c r="B49" s="1272" t="s">
        <v>145</v>
      </c>
      <c r="C49" s="1589" t="s">
        <v>940</v>
      </c>
      <c r="D49" s="1590"/>
      <c r="E49" s="1590"/>
      <c r="F49" s="1590"/>
      <c r="G49" s="1590"/>
      <c r="H49" s="1590"/>
      <c r="I49" s="1590"/>
      <c r="J49" s="1590"/>
      <c r="K49" s="1590"/>
      <c r="L49" s="1590"/>
      <c r="M49" s="1591"/>
    </row>
    <row r="50" spans="1:13" ht="15" customHeight="1" x14ac:dyDescent="0.25">
      <c r="A50" s="1637"/>
      <c r="B50" s="1272" t="s">
        <v>147</v>
      </c>
      <c r="C50" s="1589" t="s">
        <v>972</v>
      </c>
      <c r="D50" s="1590"/>
      <c r="E50" s="1590"/>
      <c r="F50" s="1590"/>
      <c r="G50" s="1590"/>
      <c r="H50" s="1590"/>
      <c r="I50" s="1590"/>
      <c r="J50" s="1590"/>
      <c r="K50" s="1590"/>
      <c r="L50" s="1590"/>
      <c r="M50" s="1591"/>
    </row>
    <row r="51" spans="1:13" ht="15" customHeight="1" x14ac:dyDescent="0.25">
      <c r="A51" s="1637"/>
      <c r="B51" s="1272" t="s">
        <v>149</v>
      </c>
      <c r="C51" s="1589" t="s">
        <v>167</v>
      </c>
      <c r="D51" s="1590"/>
      <c r="E51" s="1590"/>
      <c r="F51" s="1590"/>
      <c r="G51" s="1590"/>
      <c r="H51" s="1590"/>
      <c r="I51" s="1590"/>
      <c r="J51" s="1590"/>
      <c r="K51" s="1590"/>
      <c r="L51" s="1590"/>
      <c r="M51" s="1591"/>
    </row>
    <row r="52" spans="1:13" ht="15.75" customHeight="1" x14ac:dyDescent="0.25">
      <c r="A52" s="1637"/>
      <c r="B52" s="1272" t="s">
        <v>151</v>
      </c>
      <c r="C52" s="1589" t="s">
        <v>152</v>
      </c>
      <c r="D52" s="1590"/>
      <c r="E52" s="1590"/>
      <c r="F52" s="1590"/>
      <c r="G52" s="1590"/>
      <c r="H52" s="1590"/>
      <c r="I52" s="1590"/>
      <c r="J52" s="1590"/>
      <c r="K52" s="1590"/>
      <c r="L52" s="1590"/>
      <c r="M52" s="1591"/>
    </row>
    <row r="53" spans="1:13" ht="15.75" customHeight="1" x14ac:dyDescent="0.25">
      <c r="A53" s="1637"/>
      <c r="B53" s="1272" t="s">
        <v>153</v>
      </c>
      <c r="C53" s="1594" t="s">
        <v>943</v>
      </c>
      <c r="D53" s="1590"/>
      <c r="E53" s="1590"/>
      <c r="F53" s="1590"/>
      <c r="G53" s="1590"/>
      <c r="H53" s="1590"/>
      <c r="I53" s="1590"/>
      <c r="J53" s="1590"/>
      <c r="K53" s="1590"/>
      <c r="L53" s="1590"/>
      <c r="M53" s="1591"/>
    </row>
    <row r="54" spans="1:13" ht="15.75" customHeight="1" thickBot="1" x14ac:dyDescent="0.3">
      <c r="A54" s="1638"/>
      <c r="B54" s="1272" t="s">
        <v>155</v>
      </c>
      <c r="C54" s="1589"/>
      <c r="D54" s="1590"/>
      <c r="E54" s="1590"/>
      <c r="F54" s="1590"/>
      <c r="G54" s="1590"/>
      <c r="H54" s="1590"/>
      <c r="I54" s="1590"/>
      <c r="J54" s="1590"/>
      <c r="K54" s="1590"/>
      <c r="L54" s="1590"/>
      <c r="M54" s="1591"/>
    </row>
    <row r="55" spans="1:13" ht="15.75" customHeight="1" x14ac:dyDescent="0.25">
      <c r="A55" s="1634" t="s">
        <v>156</v>
      </c>
      <c r="B55" s="1272" t="s">
        <v>157</v>
      </c>
      <c r="C55" s="1589"/>
      <c r="D55" s="1590"/>
      <c r="E55" s="1590"/>
      <c r="F55" s="1590"/>
      <c r="G55" s="1590"/>
      <c r="H55" s="1590"/>
      <c r="I55" s="1590"/>
      <c r="J55" s="1590"/>
      <c r="K55" s="1590"/>
      <c r="L55" s="1590"/>
      <c r="M55" s="1591"/>
    </row>
    <row r="56" spans="1:13" ht="30" customHeight="1" x14ac:dyDescent="0.25">
      <c r="A56" s="1635"/>
      <c r="B56" s="1272" t="s">
        <v>158</v>
      </c>
      <c r="C56" s="1589"/>
      <c r="D56" s="1590"/>
      <c r="E56" s="1590"/>
      <c r="F56" s="1590"/>
      <c r="G56" s="1590"/>
      <c r="H56" s="1590"/>
      <c r="I56" s="1590"/>
      <c r="J56" s="1590"/>
      <c r="K56" s="1590"/>
      <c r="L56" s="1590"/>
      <c r="M56" s="1591"/>
    </row>
    <row r="57" spans="1:13" ht="30" customHeight="1" x14ac:dyDescent="0.25">
      <c r="A57" s="1635"/>
      <c r="B57" s="1273" t="s">
        <v>79</v>
      </c>
      <c r="C57" s="1508" t="s">
        <v>1013</v>
      </c>
      <c r="D57" s="1508"/>
      <c r="E57" s="1508"/>
      <c r="F57" s="1508"/>
      <c r="G57" s="1508"/>
      <c r="H57" s="1508"/>
      <c r="I57" s="1508"/>
      <c r="J57" s="1508"/>
      <c r="K57" s="1508"/>
      <c r="L57" s="1508"/>
      <c r="M57" s="1508"/>
    </row>
    <row r="58" spans="1:13" ht="15.75" customHeight="1" thickBot="1" x14ac:dyDescent="0.3">
      <c r="A58" s="1274" t="s">
        <v>64</v>
      </c>
      <c r="B58" s="1275"/>
      <c r="C58" s="1511" t="s">
        <v>974</v>
      </c>
      <c r="D58" s="1512"/>
      <c r="E58" s="1512"/>
      <c r="F58" s="1512"/>
      <c r="G58" s="1512"/>
      <c r="H58" s="1512"/>
      <c r="I58" s="1512"/>
      <c r="J58" s="1512"/>
      <c r="K58" s="1512"/>
      <c r="L58" s="1512"/>
      <c r="M58" s="1513"/>
    </row>
    <row r="59" spans="1:13" ht="15.75" x14ac:dyDescent="0.25">
      <c r="B59" s="1235"/>
    </row>
    <row r="60" spans="1:13" ht="15.75" x14ac:dyDescent="0.25">
      <c r="B60" s="1235"/>
    </row>
    <row r="61" spans="1:13" ht="15.75" x14ac:dyDescent="0.25">
      <c r="B61" s="1235"/>
    </row>
    <row r="62" spans="1:13" ht="15.75" x14ac:dyDescent="0.25">
      <c r="B62" s="1235"/>
    </row>
    <row r="63" spans="1:13" ht="15.75" x14ac:dyDescent="0.25">
      <c r="B63" s="1235"/>
    </row>
    <row r="64" spans="1:13" ht="15.75" x14ac:dyDescent="0.25">
      <c r="B64" s="1235"/>
    </row>
    <row r="65" spans="2:2" ht="15.75" x14ac:dyDescent="0.25">
      <c r="B65" s="1235"/>
    </row>
    <row r="66" spans="2:2" ht="15.75" x14ac:dyDescent="0.25">
      <c r="B66" s="1235"/>
    </row>
    <row r="67" spans="2:2" ht="15.75" x14ac:dyDescent="0.25">
      <c r="B67" s="1235"/>
    </row>
    <row r="68" spans="2:2" ht="15.75" x14ac:dyDescent="0.25">
      <c r="B68" s="1235"/>
    </row>
    <row r="69" spans="2:2" ht="15.75" x14ac:dyDescent="0.25">
      <c r="B69" s="1235"/>
    </row>
    <row r="70" spans="2:2" ht="15.75" x14ac:dyDescent="0.25">
      <c r="B70" s="1235"/>
    </row>
    <row r="71" spans="2:2" ht="15.75" x14ac:dyDescent="0.25">
      <c r="B71" s="1235"/>
    </row>
    <row r="72" spans="2:2" ht="15.75" x14ac:dyDescent="0.25">
      <c r="B72" s="1235"/>
    </row>
    <row r="73" spans="2:2" ht="15.75" x14ac:dyDescent="0.25">
      <c r="B73" s="1235"/>
    </row>
    <row r="74" spans="2:2" ht="15.75" x14ac:dyDescent="0.25">
      <c r="B74" s="1235"/>
    </row>
    <row r="75" spans="2:2" ht="15.75" x14ac:dyDescent="0.25">
      <c r="B75" s="1235"/>
    </row>
    <row r="76" spans="2:2" ht="15.75" x14ac:dyDescent="0.25">
      <c r="B76" s="1235"/>
    </row>
    <row r="77" spans="2:2" ht="15.75" x14ac:dyDescent="0.25">
      <c r="B77" s="1235"/>
    </row>
    <row r="78" spans="2:2" ht="15.75" x14ac:dyDescent="0.25">
      <c r="B78" s="1235"/>
    </row>
    <row r="79" spans="2:2" ht="15.75" x14ac:dyDescent="0.25">
      <c r="B79" s="1235"/>
    </row>
    <row r="80" spans="2:2" ht="15.75" x14ac:dyDescent="0.25">
      <c r="B80" s="1235"/>
    </row>
    <row r="81" spans="2:2" ht="15.75" x14ac:dyDescent="0.25">
      <c r="B81" s="1235"/>
    </row>
    <row r="82" spans="2:2" ht="15.75" x14ac:dyDescent="0.25">
      <c r="B82" s="1235"/>
    </row>
    <row r="83" spans="2:2" ht="15.75" x14ac:dyDescent="0.25">
      <c r="B83" s="1235"/>
    </row>
    <row r="84" spans="2:2" ht="15.75" x14ac:dyDescent="0.25">
      <c r="B84" s="1235"/>
    </row>
    <row r="85" spans="2:2" ht="15.75" x14ac:dyDescent="0.25">
      <c r="B85" s="1235"/>
    </row>
    <row r="86" spans="2:2" ht="15.75" x14ac:dyDescent="0.25">
      <c r="B86" s="1235"/>
    </row>
    <row r="87" spans="2:2" ht="15.75" x14ac:dyDescent="0.25">
      <c r="B87" s="1235"/>
    </row>
    <row r="88" spans="2:2" ht="15.75" x14ac:dyDescent="0.25">
      <c r="B88" s="1235"/>
    </row>
    <row r="89" spans="2:2" ht="15.75" x14ac:dyDescent="0.25">
      <c r="B89" s="1235"/>
    </row>
    <row r="90" spans="2:2" ht="15.75" x14ac:dyDescent="0.25">
      <c r="B90" s="1235"/>
    </row>
    <row r="91" spans="2:2" ht="15.75" x14ac:dyDescent="0.25">
      <c r="B91" s="1235"/>
    </row>
    <row r="92" spans="2:2" ht="15.75" x14ac:dyDescent="0.25">
      <c r="B92" s="1235"/>
    </row>
    <row r="93" spans="2:2" ht="15.75" x14ac:dyDescent="0.25">
      <c r="B93" s="1235"/>
    </row>
    <row r="94" spans="2:2" ht="15.75" x14ac:dyDescent="0.25">
      <c r="B94" s="1235"/>
    </row>
    <row r="95" spans="2:2" ht="15.75" x14ac:dyDescent="0.25">
      <c r="B95" s="1235"/>
    </row>
    <row r="96" spans="2:2" ht="15.75" x14ac:dyDescent="0.25">
      <c r="B96" s="1235"/>
    </row>
    <row r="97" spans="2:2" ht="15.75" x14ac:dyDescent="0.25">
      <c r="B97" s="1235"/>
    </row>
    <row r="98" spans="2:2" ht="15.75" x14ac:dyDescent="0.25">
      <c r="B98" s="1235"/>
    </row>
    <row r="99" spans="2:2" ht="15.75" x14ac:dyDescent="0.25">
      <c r="B99" s="1235"/>
    </row>
    <row r="100" spans="2:2" ht="15.75" x14ac:dyDescent="0.25">
      <c r="B100" s="1235"/>
    </row>
    <row r="101" spans="2:2" ht="15.75" x14ac:dyDescent="0.25">
      <c r="B101" s="1235"/>
    </row>
    <row r="102" spans="2:2" ht="15.75" x14ac:dyDescent="0.25">
      <c r="B102" s="1235"/>
    </row>
    <row r="103" spans="2:2" ht="15.75" x14ac:dyDescent="0.25">
      <c r="B103" s="1235"/>
    </row>
    <row r="104" spans="2:2" ht="15.75" x14ac:dyDescent="0.25">
      <c r="B104" s="1235"/>
    </row>
    <row r="105" spans="2:2" ht="15.75" x14ac:dyDescent="0.25">
      <c r="B105" s="1235"/>
    </row>
    <row r="106" spans="2:2" ht="15.75" x14ac:dyDescent="0.25">
      <c r="B106" s="1235"/>
    </row>
    <row r="107" spans="2:2" ht="15.75" x14ac:dyDescent="0.25">
      <c r="B107" s="1235"/>
    </row>
    <row r="108" spans="2:2" ht="15.75" x14ac:dyDescent="0.25">
      <c r="B108" s="1235"/>
    </row>
    <row r="109" spans="2:2" ht="15.75" x14ac:dyDescent="0.25">
      <c r="B109" s="1235"/>
    </row>
    <row r="110" spans="2:2" ht="15.75" x14ac:dyDescent="0.25">
      <c r="B110" s="1235"/>
    </row>
    <row r="111" spans="2:2" ht="15.75" x14ac:dyDescent="0.25">
      <c r="B111" s="1235"/>
    </row>
    <row r="112" spans="2:2" ht="15.75" x14ac:dyDescent="0.25">
      <c r="B112" s="1235"/>
    </row>
    <row r="113" spans="2:2" ht="15.75" x14ac:dyDescent="0.25">
      <c r="B113" s="1235"/>
    </row>
    <row r="114" spans="2:2" ht="15.75" x14ac:dyDescent="0.25">
      <c r="B114" s="1235"/>
    </row>
    <row r="115" spans="2:2" ht="15.75" x14ac:dyDescent="0.25">
      <c r="B115" s="1235"/>
    </row>
    <row r="116" spans="2:2" ht="15.75" x14ac:dyDescent="0.25">
      <c r="B116" s="1235"/>
    </row>
    <row r="117" spans="2:2" ht="15.75" x14ac:dyDescent="0.25">
      <c r="B117" s="1235"/>
    </row>
    <row r="118" spans="2:2" ht="15.75" x14ac:dyDescent="0.25">
      <c r="B118" s="1235"/>
    </row>
    <row r="119" spans="2:2" ht="15.75" x14ac:dyDescent="0.25">
      <c r="B119" s="1235"/>
    </row>
    <row r="120" spans="2:2" ht="15.75" x14ac:dyDescent="0.25">
      <c r="B120" s="1235"/>
    </row>
    <row r="121" spans="2:2" ht="15.75" x14ac:dyDescent="0.25">
      <c r="B121" s="1235"/>
    </row>
    <row r="122" spans="2:2" ht="15.75" x14ac:dyDescent="0.25">
      <c r="B122" s="1235"/>
    </row>
    <row r="123" spans="2:2" ht="15.75" x14ac:dyDescent="0.25">
      <c r="B123" s="1235"/>
    </row>
    <row r="124" spans="2:2" ht="15.75" x14ac:dyDescent="0.25">
      <c r="B124" s="1235"/>
    </row>
    <row r="125" spans="2:2" ht="15.75" x14ac:dyDescent="0.25">
      <c r="B125" s="1235"/>
    </row>
    <row r="126" spans="2:2" ht="15.75" x14ac:dyDescent="0.25">
      <c r="B126" s="1235"/>
    </row>
    <row r="127" spans="2:2" ht="15.75" x14ac:dyDescent="0.25">
      <c r="B127" s="1235"/>
    </row>
    <row r="128" spans="2:2" ht="15.75" x14ac:dyDescent="0.25">
      <c r="B128" s="1235"/>
    </row>
    <row r="129" spans="2:2" ht="15.75" x14ac:dyDescent="0.25">
      <c r="B129" s="1235"/>
    </row>
    <row r="130" spans="2:2" ht="15.75" x14ac:dyDescent="0.25">
      <c r="B130" s="1235"/>
    </row>
    <row r="131" spans="2:2" ht="15.75" x14ac:dyDescent="0.25">
      <c r="B131" s="1235"/>
    </row>
    <row r="132" spans="2:2" ht="15.75" x14ac:dyDescent="0.25">
      <c r="B132" s="1235"/>
    </row>
    <row r="133" spans="2:2" ht="15.75" x14ac:dyDescent="0.25">
      <c r="B133" s="1235"/>
    </row>
    <row r="134" spans="2:2" ht="15.75" x14ac:dyDescent="0.25">
      <c r="B134" s="1235"/>
    </row>
    <row r="135" spans="2:2" ht="15.75" x14ac:dyDescent="0.25">
      <c r="B135" s="1235"/>
    </row>
    <row r="136" spans="2:2" ht="15.75" x14ac:dyDescent="0.25">
      <c r="B136" s="1235"/>
    </row>
    <row r="137" spans="2:2" ht="15.75" x14ac:dyDescent="0.25">
      <c r="B137" s="1235"/>
    </row>
    <row r="138" spans="2:2" ht="15.75" x14ac:dyDescent="0.25">
      <c r="B138" s="1235"/>
    </row>
    <row r="139" spans="2:2" ht="15.75" x14ac:dyDescent="0.25">
      <c r="B139" s="1235"/>
    </row>
    <row r="140" spans="2:2" ht="15.75" x14ac:dyDescent="0.25">
      <c r="B140" s="1235"/>
    </row>
    <row r="141" spans="2:2" ht="15.75" x14ac:dyDescent="0.25">
      <c r="B141" s="1235"/>
    </row>
    <row r="142" spans="2:2" ht="15.75" x14ac:dyDescent="0.25">
      <c r="B142" s="1235"/>
    </row>
    <row r="143" spans="2:2" ht="15.75" x14ac:dyDescent="0.25">
      <c r="B143" s="1235"/>
    </row>
    <row r="144" spans="2:2" ht="15.75" x14ac:dyDescent="0.25">
      <c r="B144" s="1235"/>
    </row>
    <row r="145" spans="2:2" ht="15.75" x14ac:dyDescent="0.25">
      <c r="B145" s="1235"/>
    </row>
    <row r="146" spans="2:2" ht="15.75" x14ac:dyDescent="0.25">
      <c r="B146" s="1235"/>
    </row>
    <row r="147" spans="2:2" ht="15.75" x14ac:dyDescent="0.25">
      <c r="B147" s="1235"/>
    </row>
    <row r="148" spans="2:2" ht="15.75" x14ac:dyDescent="0.25">
      <c r="B148" s="1235"/>
    </row>
    <row r="149" spans="2:2" ht="15.75" x14ac:dyDescent="0.25">
      <c r="B149" s="1235"/>
    </row>
    <row r="150" spans="2:2" ht="15.75" x14ac:dyDescent="0.25">
      <c r="B150" s="1235"/>
    </row>
    <row r="151" spans="2:2" ht="15.75" x14ac:dyDescent="0.25">
      <c r="B151" s="1235"/>
    </row>
    <row r="152" spans="2:2" ht="15.75" x14ac:dyDescent="0.25">
      <c r="B152" s="1235"/>
    </row>
    <row r="153" spans="2:2" ht="15.75" x14ac:dyDescent="0.25">
      <c r="B153" s="1235"/>
    </row>
    <row r="154" spans="2:2" ht="15.75" x14ac:dyDescent="0.25">
      <c r="B154" s="1235"/>
    </row>
    <row r="155" spans="2:2" ht="15.75" x14ac:dyDescent="0.25">
      <c r="B155" s="1235"/>
    </row>
    <row r="156" spans="2:2" ht="15.75" x14ac:dyDescent="0.25">
      <c r="B156" s="1235"/>
    </row>
    <row r="157" spans="2:2" ht="15.75" x14ac:dyDescent="0.25">
      <c r="B157" s="1235"/>
    </row>
    <row r="158" spans="2:2" ht="15.75" x14ac:dyDescent="0.25">
      <c r="B158" s="1235"/>
    </row>
    <row r="159" spans="2:2" ht="15.75" x14ac:dyDescent="0.25">
      <c r="B159" s="1235"/>
    </row>
    <row r="160" spans="2:2" ht="15.75" x14ac:dyDescent="0.25">
      <c r="B160" s="1235"/>
    </row>
    <row r="161" spans="2:2" ht="15.75" x14ac:dyDescent="0.25">
      <c r="B161" s="1235"/>
    </row>
    <row r="162" spans="2:2" ht="15.75" x14ac:dyDescent="0.25">
      <c r="B162" s="1235"/>
    </row>
    <row r="163" spans="2:2" ht="15.75" x14ac:dyDescent="0.25">
      <c r="B163" s="1235"/>
    </row>
    <row r="164" spans="2:2" ht="15.75" x14ac:dyDescent="0.25">
      <c r="B164" s="1235"/>
    </row>
    <row r="165" spans="2:2" ht="15.75" x14ac:dyDescent="0.25">
      <c r="B165" s="1235"/>
    </row>
    <row r="166" spans="2:2" ht="15.75" x14ac:dyDescent="0.25">
      <c r="B166" s="1235"/>
    </row>
    <row r="167" spans="2:2" ht="15.75" x14ac:dyDescent="0.25">
      <c r="B167" s="1235"/>
    </row>
    <row r="168" spans="2:2" ht="15.75" x14ac:dyDescent="0.25">
      <c r="B168" s="1235"/>
    </row>
    <row r="169" spans="2:2" ht="15.75" x14ac:dyDescent="0.25">
      <c r="B169" s="1235"/>
    </row>
    <row r="170" spans="2:2" ht="15.75" x14ac:dyDescent="0.25">
      <c r="B170" s="1235"/>
    </row>
    <row r="171" spans="2:2" ht="15.75" x14ac:dyDescent="0.25">
      <c r="B171" s="1235"/>
    </row>
    <row r="172" spans="2:2" ht="15.75" x14ac:dyDescent="0.25">
      <c r="B172" s="1235"/>
    </row>
    <row r="173" spans="2:2" ht="15.75" x14ac:dyDescent="0.25">
      <c r="B173" s="1235"/>
    </row>
    <row r="174" spans="2:2" ht="15.75" x14ac:dyDescent="0.25">
      <c r="B174" s="1235"/>
    </row>
    <row r="175" spans="2:2" ht="15.75" x14ac:dyDescent="0.25">
      <c r="B175" s="1235"/>
    </row>
    <row r="176" spans="2:2" ht="15.75" x14ac:dyDescent="0.25">
      <c r="B176" s="1235"/>
    </row>
    <row r="177" spans="2:2" ht="15.75" x14ac:dyDescent="0.25">
      <c r="B177" s="1235"/>
    </row>
    <row r="178" spans="2:2" ht="15.75" x14ac:dyDescent="0.25">
      <c r="B178" s="1235"/>
    </row>
    <row r="179" spans="2:2" ht="15.75" x14ac:dyDescent="0.25">
      <c r="B179" s="1235"/>
    </row>
    <row r="180" spans="2:2" ht="15.75" x14ac:dyDescent="0.25">
      <c r="B180" s="1235"/>
    </row>
    <row r="181" spans="2:2" ht="15.75" x14ac:dyDescent="0.25">
      <c r="B181" s="1235"/>
    </row>
    <row r="182" spans="2:2" ht="15.75" x14ac:dyDescent="0.25">
      <c r="B182" s="1235"/>
    </row>
    <row r="183" spans="2:2" ht="15.75" x14ac:dyDescent="0.25">
      <c r="B183" s="1235"/>
    </row>
    <row r="184" spans="2:2" ht="15.75" x14ac:dyDescent="0.25">
      <c r="B184" s="1235"/>
    </row>
    <row r="185" spans="2:2" ht="15.75" x14ac:dyDescent="0.25">
      <c r="B185" s="1235"/>
    </row>
    <row r="186" spans="2:2" ht="15.75" x14ac:dyDescent="0.25">
      <c r="B186" s="1235"/>
    </row>
    <row r="187" spans="2:2" ht="15.75" x14ac:dyDescent="0.25">
      <c r="B187" s="1235"/>
    </row>
    <row r="188" spans="2:2" ht="15.75" x14ac:dyDescent="0.25">
      <c r="B188" s="1235"/>
    </row>
    <row r="189" spans="2:2" ht="15.75" x14ac:dyDescent="0.25">
      <c r="B189" s="1235"/>
    </row>
    <row r="190" spans="2:2" ht="15.75" x14ac:dyDescent="0.25">
      <c r="B190" s="1235"/>
    </row>
    <row r="191" spans="2:2" ht="15.75" x14ac:dyDescent="0.25">
      <c r="B191" s="1235"/>
    </row>
    <row r="192" spans="2:2" ht="15.75" x14ac:dyDescent="0.25">
      <c r="B192" s="1235"/>
    </row>
    <row r="193" spans="2:2" ht="15.75" x14ac:dyDescent="0.25">
      <c r="B193" s="1235"/>
    </row>
    <row r="194" spans="2:2" ht="15.75" x14ac:dyDescent="0.25">
      <c r="B194" s="1235"/>
    </row>
    <row r="195" spans="2:2" ht="15.75" x14ac:dyDescent="0.25">
      <c r="B195" s="1235"/>
    </row>
    <row r="196" spans="2:2" ht="15.75" x14ac:dyDescent="0.25">
      <c r="B196" s="1235"/>
    </row>
    <row r="197" spans="2:2" ht="15.75" x14ac:dyDescent="0.25">
      <c r="B197" s="1235"/>
    </row>
    <row r="198" spans="2:2" ht="15.75" x14ac:dyDescent="0.25">
      <c r="B198" s="1235"/>
    </row>
    <row r="199" spans="2:2" ht="15.75" x14ac:dyDescent="0.25">
      <c r="B199" s="1235"/>
    </row>
    <row r="200" spans="2:2" ht="15.75" x14ac:dyDescent="0.25">
      <c r="B200" s="1235"/>
    </row>
    <row r="201" spans="2:2" ht="15.75" x14ac:dyDescent="0.25">
      <c r="B201" s="1235"/>
    </row>
    <row r="202" spans="2:2" ht="15.75" x14ac:dyDescent="0.25">
      <c r="B202" s="1235"/>
    </row>
    <row r="203" spans="2:2" ht="15.75" x14ac:dyDescent="0.25">
      <c r="B203" s="1235"/>
    </row>
    <row r="204" spans="2:2" ht="15.75" x14ac:dyDescent="0.25">
      <c r="B204" s="1235"/>
    </row>
    <row r="205" spans="2:2" ht="15.75" x14ac:dyDescent="0.25">
      <c r="B205" s="1235"/>
    </row>
    <row r="206" spans="2:2" ht="15.75" x14ac:dyDescent="0.25">
      <c r="B206" s="1235"/>
    </row>
    <row r="207" spans="2:2" ht="15.75" x14ac:dyDescent="0.25">
      <c r="B207" s="1235"/>
    </row>
    <row r="208" spans="2:2" ht="15.75" x14ac:dyDescent="0.25">
      <c r="B208" s="1235"/>
    </row>
    <row r="209" spans="2:2" ht="15.75" x14ac:dyDescent="0.25">
      <c r="B209" s="1235"/>
    </row>
    <row r="210" spans="2:2" ht="15.75" x14ac:dyDescent="0.25">
      <c r="B210" s="1235"/>
    </row>
    <row r="211" spans="2:2" ht="15.75" x14ac:dyDescent="0.25">
      <c r="B211" s="1235"/>
    </row>
    <row r="212" spans="2:2" ht="15.75" x14ac:dyDescent="0.25">
      <c r="B212" s="1235"/>
    </row>
    <row r="213" spans="2:2" ht="15.75" x14ac:dyDescent="0.25">
      <c r="B213" s="1235"/>
    </row>
    <row r="214" spans="2:2" ht="15.75" x14ac:dyDescent="0.25">
      <c r="B214" s="1235"/>
    </row>
    <row r="215" spans="2:2" ht="15.75" x14ac:dyDescent="0.25">
      <c r="B215" s="1235"/>
    </row>
    <row r="216" spans="2:2" ht="15.75" x14ac:dyDescent="0.25">
      <c r="B216" s="1235"/>
    </row>
    <row r="217" spans="2:2" ht="15.75" x14ac:dyDescent="0.25">
      <c r="B217" s="1235"/>
    </row>
    <row r="218" spans="2:2" ht="15.75" x14ac:dyDescent="0.25">
      <c r="B218" s="1235"/>
    </row>
    <row r="219" spans="2:2" ht="15.75" x14ac:dyDescent="0.25">
      <c r="B219" s="1235"/>
    </row>
    <row r="220" spans="2:2" ht="15.75" x14ac:dyDescent="0.25">
      <c r="B220" s="1235"/>
    </row>
    <row r="221" spans="2:2" ht="15.75" x14ac:dyDescent="0.25">
      <c r="B221" s="1235"/>
    </row>
    <row r="222" spans="2:2" ht="15.75" x14ac:dyDescent="0.25">
      <c r="B222" s="1235"/>
    </row>
    <row r="223" spans="2:2" ht="15.75" x14ac:dyDescent="0.25">
      <c r="B223" s="1235"/>
    </row>
    <row r="224" spans="2:2" ht="15.75" x14ac:dyDescent="0.25">
      <c r="B224" s="1235"/>
    </row>
    <row r="225" spans="2:2" ht="15.75" x14ac:dyDescent="0.25">
      <c r="B225" s="1235"/>
    </row>
    <row r="226" spans="2:2" ht="15.75" x14ac:dyDescent="0.25">
      <c r="B226" s="1235"/>
    </row>
    <row r="227" spans="2:2" ht="15.75" x14ac:dyDescent="0.25">
      <c r="B227" s="1235"/>
    </row>
    <row r="228" spans="2:2" ht="15.75" x14ac:dyDescent="0.25">
      <c r="B228" s="1235"/>
    </row>
    <row r="229" spans="2:2" ht="15.75" x14ac:dyDescent="0.25">
      <c r="B229" s="1235"/>
    </row>
    <row r="230" spans="2:2" ht="15.75" x14ac:dyDescent="0.25">
      <c r="B230" s="1235"/>
    </row>
    <row r="231" spans="2:2" ht="15.75" x14ac:dyDescent="0.25">
      <c r="B231" s="1235"/>
    </row>
    <row r="232" spans="2:2" ht="15.75" x14ac:dyDescent="0.25">
      <c r="B232" s="1235"/>
    </row>
    <row r="233" spans="2:2" ht="15.75" x14ac:dyDescent="0.25">
      <c r="B233" s="1235"/>
    </row>
    <row r="234" spans="2:2" ht="15.75" x14ac:dyDescent="0.25">
      <c r="B234" s="1235"/>
    </row>
    <row r="235" spans="2:2" ht="15.75" x14ac:dyDescent="0.25">
      <c r="B235" s="1235"/>
    </row>
    <row r="236" spans="2:2" ht="15.75" x14ac:dyDescent="0.25">
      <c r="B236" s="1235"/>
    </row>
    <row r="237" spans="2:2" ht="15.75" x14ac:dyDescent="0.25">
      <c r="B237" s="1235"/>
    </row>
    <row r="238" spans="2:2" ht="15.75" x14ac:dyDescent="0.25">
      <c r="B238" s="1235"/>
    </row>
    <row r="239" spans="2:2" ht="15.75" x14ac:dyDescent="0.25">
      <c r="B239" s="1235"/>
    </row>
    <row r="240" spans="2:2" ht="15.75" x14ac:dyDescent="0.25">
      <c r="B240" s="1235"/>
    </row>
    <row r="241" spans="2:2" ht="15.75" x14ac:dyDescent="0.25">
      <c r="B241" s="1235"/>
    </row>
    <row r="242" spans="2:2" ht="15.75" x14ac:dyDescent="0.25">
      <c r="B242" s="1235"/>
    </row>
    <row r="243" spans="2:2" ht="15.75" x14ac:dyDescent="0.25">
      <c r="B243" s="1235"/>
    </row>
    <row r="244" spans="2:2" ht="15.75" x14ac:dyDescent="0.25">
      <c r="B244" s="1235"/>
    </row>
    <row r="245" spans="2:2" ht="15.75" x14ac:dyDescent="0.25">
      <c r="B245" s="1235"/>
    </row>
    <row r="246" spans="2:2" ht="15.75" x14ac:dyDescent="0.25">
      <c r="B246" s="1235"/>
    </row>
    <row r="247" spans="2:2" ht="15.75" x14ac:dyDescent="0.25">
      <c r="B247" s="1235"/>
    </row>
    <row r="248" spans="2:2" ht="15.75" x14ac:dyDescent="0.25">
      <c r="B248" s="1235"/>
    </row>
    <row r="249" spans="2:2" ht="15.75" x14ac:dyDescent="0.25">
      <c r="B249" s="1235"/>
    </row>
    <row r="250" spans="2:2" ht="15.75" x14ac:dyDescent="0.25">
      <c r="B250" s="1235"/>
    </row>
    <row r="251" spans="2:2" ht="15.75" x14ac:dyDescent="0.25">
      <c r="B251" s="1235"/>
    </row>
    <row r="252" spans="2:2" ht="15.75" x14ac:dyDescent="0.25">
      <c r="B252" s="1235"/>
    </row>
    <row r="253" spans="2:2" ht="15.75" x14ac:dyDescent="0.25">
      <c r="B253" s="1235"/>
    </row>
    <row r="254" spans="2:2" ht="15.75" x14ac:dyDescent="0.25">
      <c r="B254" s="1235"/>
    </row>
    <row r="255" spans="2:2" ht="15.75" x14ac:dyDescent="0.25">
      <c r="B255" s="1235"/>
    </row>
    <row r="256" spans="2:2" ht="15.75" x14ac:dyDescent="0.25">
      <c r="B256" s="1235"/>
    </row>
    <row r="257" spans="2:2" ht="15.75" x14ac:dyDescent="0.25">
      <c r="B257" s="1235"/>
    </row>
    <row r="258" spans="2:2" ht="15.75" x14ac:dyDescent="0.25">
      <c r="B258" s="1235"/>
    </row>
    <row r="259" spans="2:2" ht="15.75" x14ac:dyDescent="0.25">
      <c r="B259" s="1235"/>
    </row>
    <row r="260" spans="2:2" ht="15.75" x14ac:dyDescent="0.25">
      <c r="B260" s="1235"/>
    </row>
    <row r="261" spans="2:2" ht="15.75" x14ac:dyDescent="0.25">
      <c r="B261" s="1235"/>
    </row>
    <row r="262" spans="2:2" ht="15.75" x14ac:dyDescent="0.25">
      <c r="B262" s="1235"/>
    </row>
    <row r="263" spans="2:2" ht="15.75" x14ac:dyDescent="0.25">
      <c r="B263" s="1235"/>
    </row>
    <row r="264" spans="2:2" ht="15.75" x14ac:dyDescent="0.25">
      <c r="B264" s="1235"/>
    </row>
    <row r="265" spans="2:2" ht="15.75" x14ac:dyDescent="0.25">
      <c r="B265" s="1235"/>
    </row>
    <row r="266" spans="2:2" ht="15.75" x14ac:dyDescent="0.25">
      <c r="B266" s="1235"/>
    </row>
    <row r="267" spans="2:2" ht="15.75" x14ac:dyDescent="0.25">
      <c r="B267" s="1235"/>
    </row>
    <row r="268" spans="2:2" ht="15.75" x14ac:dyDescent="0.25">
      <c r="B268" s="1235"/>
    </row>
    <row r="269" spans="2:2" ht="15.75" x14ac:dyDescent="0.25">
      <c r="B269" s="1235"/>
    </row>
    <row r="270" spans="2:2" ht="15.75" x14ac:dyDescent="0.25">
      <c r="B270" s="1235"/>
    </row>
    <row r="271" spans="2:2" ht="15.75" x14ac:dyDescent="0.25">
      <c r="B271" s="1235"/>
    </row>
    <row r="272" spans="2:2" ht="15.75" x14ac:dyDescent="0.25">
      <c r="B272" s="1235"/>
    </row>
    <row r="273" spans="2:2" ht="15.75" x14ac:dyDescent="0.25">
      <c r="B273" s="1235"/>
    </row>
    <row r="274" spans="2:2" ht="15.75" x14ac:dyDescent="0.25">
      <c r="B274" s="1235"/>
    </row>
    <row r="275" spans="2:2" ht="15.75" x14ac:dyDescent="0.25">
      <c r="B275" s="1235"/>
    </row>
    <row r="276" spans="2:2" ht="15.75" x14ac:dyDescent="0.25">
      <c r="B276" s="1235"/>
    </row>
    <row r="277" spans="2:2" ht="15.75" x14ac:dyDescent="0.25">
      <c r="B277" s="1235"/>
    </row>
    <row r="278" spans="2:2" ht="15.75" x14ac:dyDescent="0.25">
      <c r="B278" s="1235"/>
    </row>
    <row r="279" spans="2:2" ht="15.75" x14ac:dyDescent="0.25">
      <c r="B279" s="1235"/>
    </row>
    <row r="280" spans="2:2" ht="15.75" x14ac:dyDescent="0.25">
      <c r="B280" s="1235"/>
    </row>
    <row r="281" spans="2:2" ht="15.75" x14ac:dyDescent="0.25">
      <c r="B281" s="1235"/>
    </row>
    <row r="282" spans="2:2" ht="15.75" x14ac:dyDescent="0.25">
      <c r="B282" s="1235"/>
    </row>
    <row r="283" spans="2:2" ht="15.75" x14ac:dyDescent="0.25">
      <c r="B283" s="1235"/>
    </row>
    <row r="284" spans="2:2" ht="15.75" x14ac:dyDescent="0.25">
      <c r="B284" s="1235"/>
    </row>
    <row r="285" spans="2:2" ht="15.75" x14ac:dyDescent="0.25">
      <c r="B285" s="1235"/>
    </row>
    <row r="286" spans="2:2" ht="15.75" x14ac:dyDescent="0.25">
      <c r="B286" s="1235"/>
    </row>
    <row r="287" spans="2:2" ht="15.75" x14ac:dyDescent="0.25">
      <c r="B287" s="1235"/>
    </row>
    <row r="288" spans="2:2" ht="15.75" x14ac:dyDescent="0.25">
      <c r="B288" s="1235"/>
    </row>
    <row r="289" spans="2:2" ht="15.75" x14ac:dyDescent="0.25">
      <c r="B289" s="1235"/>
    </row>
    <row r="290" spans="2:2" ht="15.75" x14ac:dyDescent="0.25">
      <c r="B290" s="1235"/>
    </row>
    <row r="291" spans="2:2" ht="15.75" x14ac:dyDescent="0.25">
      <c r="B291" s="1235"/>
    </row>
    <row r="292" spans="2:2" ht="15.75" x14ac:dyDescent="0.25">
      <c r="B292" s="1235"/>
    </row>
    <row r="293" spans="2:2" ht="15.75" x14ac:dyDescent="0.25">
      <c r="B293" s="1235"/>
    </row>
    <row r="294" spans="2:2" ht="15.75" x14ac:dyDescent="0.25">
      <c r="B294" s="1235"/>
    </row>
    <row r="295" spans="2:2" ht="15.75" x14ac:dyDescent="0.25">
      <c r="B295" s="1235"/>
    </row>
    <row r="296" spans="2:2" ht="15.75" x14ac:dyDescent="0.25">
      <c r="B296" s="1235"/>
    </row>
    <row r="297" spans="2:2" ht="15.75" x14ac:dyDescent="0.25">
      <c r="B297" s="1235"/>
    </row>
    <row r="298" spans="2:2" ht="15.75" x14ac:dyDescent="0.25">
      <c r="B298" s="1235"/>
    </row>
    <row r="299" spans="2:2" ht="15.75" x14ac:dyDescent="0.25">
      <c r="B299" s="1235"/>
    </row>
    <row r="300" spans="2:2" ht="15.75" x14ac:dyDescent="0.25">
      <c r="B300" s="1235"/>
    </row>
    <row r="301" spans="2:2" ht="15.75" x14ac:dyDescent="0.25">
      <c r="B301" s="1235"/>
    </row>
    <row r="302" spans="2:2" ht="15.75" x14ac:dyDescent="0.25">
      <c r="B302" s="1235"/>
    </row>
    <row r="303" spans="2:2" ht="15.75" x14ac:dyDescent="0.25">
      <c r="B303" s="1235"/>
    </row>
    <row r="304" spans="2:2" ht="15.75" x14ac:dyDescent="0.25">
      <c r="B304" s="1235"/>
    </row>
    <row r="305" spans="2:2" ht="15.75" x14ac:dyDescent="0.25">
      <c r="B305" s="1235"/>
    </row>
    <row r="306" spans="2:2" ht="15.75" x14ac:dyDescent="0.25">
      <c r="B306" s="1235"/>
    </row>
    <row r="307" spans="2:2" ht="15.75" x14ac:dyDescent="0.25">
      <c r="B307" s="1235"/>
    </row>
    <row r="308" spans="2:2" ht="15.75" x14ac:dyDescent="0.25">
      <c r="B308" s="1235"/>
    </row>
    <row r="309" spans="2:2" ht="15.75" x14ac:dyDescent="0.25">
      <c r="B309" s="1235"/>
    </row>
    <row r="310" spans="2:2" ht="15.75" x14ac:dyDescent="0.25">
      <c r="B310" s="1235"/>
    </row>
    <row r="311" spans="2:2" ht="15.75" x14ac:dyDescent="0.25">
      <c r="B311" s="1235"/>
    </row>
    <row r="312" spans="2:2" ht="15.75" x14ac:dyDescent="0.25">
      <c r="B312" s="1235"/>
    </row>
    <row r="313" spans="2:2" ht="15.75" x14ac:dyDescent="0.25">
      <c r="B313" s="1235"/>
    </row>
    <row r="314" spans="2:2" ht="15.75" x14ac:dyDescent="0.25">
      <c r="B314" s="1235"/>
    </row>
    <row r="315" spans="2:2" ht="15.75" x14ac:dyDescent="0.25">
      <c r="B315" s="1235"/>
    </row>
    <row r="316" spans="2:2" ht="15.75" x14ac:dyDescent="0.25">
      <c r="B316" s="1235"/>
    </row>
    <row r="317" spans="2:2" ht="15.75" x14ac:dyDescent="0.25">
      <c r="B317" s="1235"/>
    </row>
    <row r="318" spans="2:2" ht="15.75" x14ac:dyDescent="0.25">
      <c r="B318" s="1235"/>
    </row>
    <row r="319" spans="2:2" ht="15.75" x14ac:dyDescent="0.25">
      <c r="B319" s="1235"/>
    </row>
    <row r="320" spans="2:2" ht="15.75" x14ac:dyDescent="0.25">
      <c r="B320" s="1235"/>
    </row>
    <row r="321" spans="2:2" ht="15.75" x14ac:dyDescent="0.25">
      <c r="B321" s="1235"/>
    </row>
    <row r="322" spans="2:2" ht="15.75" x14ac:dyDescent="0.25">
      <c r="B322" s="1235"/>
    </row>
    <row r="323" spans="2:2" ht="15.75" x14ac:dyDescent="0.25">
      <c r="B323" s="1235"/>
    </row>
    <row r="324" spans="2:2" ht="15.75" x14ac:dyDescent="0.25">
      <c r="B324" s="1235"/>
    </row>
    <row r="325" spans="2:2" ht="15.75" x14ac:dyDescent="0.25">
      <c r="B325" s="1235"/>
    </row>
    <row r="326" spans="2:2" ht="15.75" x14ac:dyDescent="0.25">
      <c r="B326" s="1235"/>
    </row>
    <row r="327" spans="2:2" ht="15.75" x14ac:dyDescent="0.25">
      <c r="B327" s="1235"/>
    </row>
    <row r="328" spans="2:2" ht="15.75" x14ac:dyDescent="0.25">
      <c r="B328" s="1235"/>
    </row>
    <row r="329" spans="2:2" ht="15.75" x14ac:dyDescent="0.25">
      <c r="B329" s="1235"/>
    </row>
    <row r="330" spans="2:2" ht="15.75" x14ac:dyDescent="0.25">
      <c r="B330" s="1235"/>
    </row>
    <row r="331" spans="2:2" ht="15.75" x14ac:dyDescent="0.25">
      <c r="B331" s="1235"/>
    </row>
    <row r="332" spans="2:2" ht="15.75" x14ac:dyDescent="0.25">
      <c r="B332" s="1235"/>
    </row>
    <row r="333" spans="2:2" ht="15.75" x14ac:dyDescent="0.25">
      <c r="B333" s="1235"/>
    </row>
    <row r="334" spans="2:2" ht="15.75" x14ac:dyDescent="0.25">
      <c r="B334" s="1235"/>
    </row>
    <row r="335" spans="2:2" ht="15.75" x14ac:dyDescent="0.25">
      <c r="B335" s="1235"/>
    </row>
    <row r="336" spans="2:2" ht="15.75" x14ac:dyDescent="0.25">
      <c r="B336" s="1235"/>
    </row>
    <row r="337" spans="2:2" ht="15.75" x14ac:dyDescent="0.25">
      <c r="B337" s="1235"/>
    </row>
    <row r="338" spans="2:2" ht="15.75" x14ac:dyDescent="0.25">
      <c r="B338" s="1235"/>
    </row>
    <row r="339" spans="2:2" ht="15.75" x14ac:dyDescent="0.25">
      <c r="B339" s="1235"/>
    </row>
    <row r="340" spans="2:2" ht="15.75" x14ac:dyDescent="0.25">
      <c r="B340" s="1235"/>
    </row>
    <row r="341" spans="2:2" ht="15.75" x14ac:dyDescent="0.25">
      <c r="B341" s="1235"/>
    </row>
    <row r="342" spans="2:2" ht="15.75" x14ac:dyDescent="0.25">
      <c r="B342" s="1235"/>
    </row>
    <row r="343" spans="2:2" ht="15.75" x14ac:dyDescent="0.25">
      <c r="B343" s="1235"/>
    </row>
    <row r="344" spans="2:2" ht="15.75" x14ac:dyDescent="0.25">
      <c r="B344" s="1235"/>
    </row>
    <row r="345" spans="2:2" ht="15.75" x14ac:dyDescent="0.25">
      <c r="B345" s="1235"/>
    </row>
    <row r="346" spans="2:2" ht="15.75" x14ac:dyDescent="0.25">
      <c r="B346" s="1235"/>
    </row>
    <row r="347" spans="2:2" ht="15.75" x14ac:dyDescent="0.25">
      <c r="B347" s="1235"/>
    </row>
    <row r="348" spans="2:2" ht="15.75" x14ac:dyDescent="0.25">
      <c r="B348" s="1235"/>
    </row>
    <row r="349" spans="2:2" ht="15.75" x14ac:dyDescent="0.25">
      <c r="B349" s="1235"/>
    </row>
    <row r="350" spans="2:2" ht="15.75" x14ac:dyDescent="0.25">
      <c r="B350" s="1235"/>
    </row>
    <row r="351" spans="2:2" ht="15.75" x14ac:dyDescent="0.25">
      <c r="B351" s="1235"/>
    </row>
    <row r="352" spans="2:2" ht="15.75" x14ac:dyDescent="0.25">
      <c r="B352" s="1235"/>
    </row>
    <row r="353" spans="2:2" ht="15.75" x14ac:dyDescent="0.25">
      <c r="B353" s="1235"/>
    </row>
    <row r="354" spans="2:2" ht="15.75" x14ac:dyDescent="0.25">
      <c r="B354" s="1235"/>
    </row>
    <row r="355" spans="2:2" ht="15.75" x14ac:dyDescent="0.25">
      <c r="B355" s="1235"/>
    </row>
    <row r="356" spans="2:2" ht="15.75" x14ac:dyDescent="0.25">
      <c r="B356" s="1235"/>
    </row>
    <row r="357" spans="2:2" ht="15.75" x14ac:dyDescent="0.25">
      <c r="B357" s="1235"/>
    </row>
    <row r="358" spans="2:2" ht="15.75" x14ac:dyDescent="0.25">
      <c r="B358" s="1235"/>
    </row>
    <row r="359" spans="2:2" ht="15.75" x14ac:dyDescent="0.25">
      <c r="B359" s="1235"/>
    </row>
    <row r="360" spans="2:2" ht="15.75" x14ac:dyDescent="0.25">
      <c r="B360" s="1235"/>
    </row>
    <row r="361" spans="2:2" ht="15.75" x14ac:dyDescent="0.25">
      <c r="B361" s="1235"/>
    </row>
    <row r="362" spans="2:2" ht="15.75" x14ac:dyDescent="0.25">
      <c r="B362" s="1235"/>
    </row>
    <row r="363" spans="2:2" ht="15.75" x14ac:dyDescent="0.25">
      <c r="B363" s="1235"/>
    </row>
    <row r="364" spans="2:2" ht="15.75" x14ac:dyDescent="0.25">
      <c r="B364" s="1235"/>
    </row>
    <row r="365" spans="2:2" ht="15.75" x14ac:dyDescent="0.25">
      <c r="B365" s="1235"/>
    </row>
    <row r="366" spans="2:2" ht="15.75" x14ac:dyDescent="0.25">
      <c r="B366" s="1235"/>
    </row>
    <row r="367" spans="2:2" ht="15.75" x14ac:dyDescent="0.25">
      <c r="B367" s="1235"/>
    </row>
    <row r="368" spans="2:2" ht="15.75" x14ac:dyDescent="0.25">
      <c r="B368" s="1235"/>
    </row>
    <row r="369" spans="2:2" ht="15.75" x14ac:dyDescent="0.25">
      <c r="B369" s="1235"/>
    </row>
    <row r="370" spans="2:2" ht="15.75" x14ac:dyDescent="0.25">
      <c r="B370" s="1235"/>
    </row>
    <row r="371" spans="2:2" ht="15.75" x14ac:dyDescent="0.25">
      <c r="B371" s="1235"/>
    </row>
    <row r="372" spans="2:2" ht="15.75" x14ac:dyDescent="0.25">
      <c r="B372" s="1235"/>
    </row>
    <row r="373" spans="2:2" ht="15.75" x14ac:dyDescent="0.25">
      <c r="B373" s="1235"/>
    </row>
    <row r="374" spans="2:2" ht="15.75" x14ac:dyDescent="0.25">
      <c r="B374" s="1235"/>
    </row>
    <row r="375" spans="2:2" ht="15.75" x14ac:dyDescent="0.25">
      <c r="B375" s="1235"/>
    </row>
    <row r="376" spans="2:2" ht="15.75" x14ac:dyDescent="0.25">
      <c r="B376" s="1235"/>
    </row>
    <row r="377" spans="2:2" ht="15.75" x14ac:dyDescent="0.25">
      <c r="B377" s="1235"/>
    </row>
    <row r="378" spans="2:2" ht="15.75" x14ac:dyDescent="0.25">
      <c r="B378" s="1235"/>
    </row>
    <row r="379" spans="2:2" ht="15.75" x14ac:dyDescent="0.25">
      <c r="B379" s="1235"/>
    </row>
    <row r="380" spans="2:2" ht="15.75" x14ac:dyDescent="0.25">
      <c r="B380" s="1235"/>
    </row>
    <row r="381" spans="2:2" ht="15.75" x14ac:dyDescent="0.25">
      <c r="B381" s="1235"/>
    </row>
    <row r="382" spans="2:2" ht="15.75" x14ac:dyDescent="0.25">
      <c r="B382" s="1235"/>
    </row>
    <row r="383" spans="2:2" ht="15.75" x14ac:dyDescent="0.25">
      <c r="B383" s="1235"/>
    </row>
    <row r="384" spans="2:2" ht="15.75" x14ac:dyDescent="0.25">
      <c r="B384" s="1235"/>
    </row>
    <row r="385" spans="2:2" ht="15.75" x14ac:dyDescent="0.25">
      <c r="B385" s="1235"/>
    </row>
    <row r="386" spans="2:2" ht="15.75" x14ac:dyDescent="0.25">
      <c r="B386" s="1235"/>
    </row>
    <row r="387" spans="2:2" ht="15.75" x14ac:dyDescent="0.25">
      <c r="B387" s="1235"/>
    </row>
    <row r="388" spans="2:2" ht="15.75" x14ac:dyDescent="0.25">
      <c r="B388" s="1235"/>
    </row>
    <row r="389" spans="2:2" ht="15.75" x14ac:dyDescent="0.25">
      <c r="B389" s="1235"/>
    </row>
    <row r="390" spans="2:2" ht="15.75" x14ac:dyDescent="0.25">
      <c r="B390" s="1235"/>
    </row>
    <row r="391" spans="2:2" ht="15.75" x14ac:dyDescent="0.25">
      <c r="B391" s="1235"/>
    </row>
    <row r="392" spans="2:2" ht="15.75" x14ac:dyDescent="0.25">
      <c r="B392" s="1235"/>
    </row>
    <row r="393" spans="2:2" ht="15.75" x14ac:dyDescent="0.25">
      <c r="B393" s="1235"/>
    </row>
    <row r="394" spans="2:2" ht="15.75" x14ac:dyDescent="0.25">
      <c r="B394" s="1235"/>
    </row>
    <row r="395" spans="2:2" ht="15.75" x14ac:dyDescent="0.25">
      <c r="B395" s="1235"/>
    </row>
    <row r="396" spans="2:2" ht="15.75" x14ac:dyDescent="0.25">
      <c r="B396" s="1235"/>
    </row>
    <row r="397" spans="2:2" ht="15.75" x14ac:dyDescent="0.25">
      <c r="B397" s="1235"/>
    </row>
    <row r="398" spans="2:2" ht="15.75" x14ac:dyDescent="0.25">
      <c r="B398" s="1235"/>
    </row>
    <row r="399" spans="2:2" ht="15.75" x14ac:dyDescent="0.25">
      <c r="B399" s="1235"/>
    </row>
    <row r="400" spans="2:2" ht="15.75" x14ac:dyDescent="0.25">
      <c r="B400" s="1235"/>
    </row>
    <row r="401" spans="2:2" ht="15.75" x14ac:dyDescent="0.25">
      <c r="B401" s="1235"/>
    </row>
    <row r="402" spans="2:2" ht="15.75" x14ac:dyDescent="0.25">
      <c r="B402" s="1235"/>
    </row>
    <row r="403" spans="2:2" ht="15.75" x14ac:dyDescent="0.25">
      <c r="B403" s="1235"/>
    </row>
    <row r="404" spans="2:2" ht="15.75" x14ac:dyDescent="0.25">
      <c r="B404" s="1235"/>
    </row>
    <row r="405" spans="2:2" ht="15.75" x14ac:dyDescent="0.25">
      <c r="B405" s="1235"/>
    </row>
    <row r="406" spans="2:2" ht="15.75" x14ac:dyDescent="0.25">
      <c r="B406" s="1235"/>
    </row>
    <row r="407" spans="2:2" ht="15.75" x14ac:dyDescent="0.25">
      <c r="B407" s="1235"/>
    </row>
    <row r="408" spans="2:2" ht="15.75" x14ac:dyDescent="0.25">
      <c r="B408" s="1235"/>
    </row>
    <row r="409" spans="2:2" ht="15.75" x14ac:dyDescent="0.25">
      <c r="B409" s="1235"/>
    </row>
    <row r="410" spans="2:2" ht="15.75" x14ac:dyDescent="0.25">
      <c r="B410" s="1235"/>
    </row>
    <row r="411" spans="2:2" ht="15.75" x14ac:dyDescent="0.25">
      <c r="B411" s="1235"/>
    </row>
    <row r="412" spans="2:2" ht="15.75" x14ac:dyDescent="0.25">
      <c r="B412" s="1235"/>
    </row>
    <row r="413" spans="2:2" ht="15.75" x14ac:dyDescent="0.25">
      <c r="B413" s="1235"/>
    </row>
    <row r="414" spans="2:2" ht="15.75" x14ac:dyDescent="0.25">
      <c r="B414" s="1235"/>
    </row>
    <row r="415" spans="2:2" ht="15.75" x14ac:dyDescent="0.25">
      <c r="B415" s="1235"/>
    </row>
    <row r="416" spans="2:2" ht="15.75" x14ac:dyDescent="0.25">
      <c r="B416" s="1235"/>
    </row>
    <row r="417" spans="2:2" ht="15.75" x14ac:dyDescent="0.25">
      <c r="B417" s="1235"/>
    </row>
    <row r="418" spans="2:2" ht="15.75" x14ac:dyDescent="0.25">
      <c r="B418" s="1235"/>
    </row>
    <row r="419" spans="2:2" ht="15.75" x14ac:dyDescent="0.25">
      <c r="B419" s="1235"/>
    </row>
    <row r="420" spans="2:2" ht="15.75" x14ac:dyDescent="0.25">
      <c r="B420" s="1235"/>
    </row>
    <row r="421" spans="2:2" ht="15.75" x14ac:dyDescent="0.25">
      <c r="B421" s="1235"/>
    </row>
    <row r="422" spans="2:2" ht="15.75" x14ac:dyDescent="0.25">
      <c r="B422" s="1235"/>
    </row>
    <row r="423" spans="2:2" ht="15.75" x14ac:dyDescent="0.25">
      <c r="B423" s="1235"/>
    </row>
    <row r="424" spans="2:2" ht="15.75" x14ac:dyDescent="0.25">
      <c r="B424" s="1235"/>
    </row>
    <row r="425" spans="2:2" ht="15.75" x14ac:dyDescent="0.25">
      <c r="B425" s="1235"/>
    </row>
    <row r="426" spans="2:2" ht="15.75" x14ac:dyDescent="0.25">
      <c r="B426" s="1235"/>
    </row>
    <row r="427" spans="2:2" ht="15.75" x14ac:dyDescent="0.25">
      <c r="B427" s="1235"/>
    </row>
    <row r="428" spans="2:2" ht="15.75" x14ac:dyDescent="0.25">
      <c r="B428" s="1235"/>
    </row>
    <row r="429" spans="2:2" ht="15.75" x14ac:dyDescent="0.25">
      <c r="B429" s="1235"/>
    </row>
    <row r="430" spans="2:2" ht="15.75" x14ac:dyDescent="0.25">
      <c r="B430" s="1235"/>
    </row>
    <row r="431" spans="2:2" ht="15.75" x14ac:dyDescent="0.25">
      <c r="B431" s="1235"/>
    </row>
    <row r="432" spans="2:2" ht="15.75" x14ac:dyDescent="0.25">
      <c r="B432" s="1235"/>
    </row>
    <row r="433" spans="2:2" ht="15.75" x14ac:dyDescent="0.25">
      <c r="B433" s="1235"/>
    </row>
    <row r="434" spans="2:2" ht="15.75" x14ac:dyDescent="0.25">
      <c r="B434" s="1235"/>
    </row>
    <row r="435" spans="2:2" ht="15.75" x14ac:dyDescent="0.25">
      <c r="B435" s="1235"/>
    </row>
    <row r="436" spans="2:2" ht="15.75" x14ac:dyDescent="0.25">
      <c r="B436" s="1235"/>
    </row>
    <row r="437" spans="2:2" ht="15.75" x14ac:dyDescent="0.25">
      <c r="B437" s="1235"/>
    </row>
    <row r="438" spans="2:2" ht="15.75" x14ac:dyDescent="0.25">
      <c r="B438" s="1235"/>
    </row>
    <row r="439" spans="2:2" ht="15.75" x14ac:dyDescent="0.25">
      <c r="B439" s="1235"/>
    </row>
    <row r="440" spans="2:2" ht="15.75" x14ac:dyDescent="0.25">
      <c r="B440" s="1235"/>
    </row>
    <row r="441" spans="2:2" ht="15.75" x14ac:dyDescent="0.25">
      <c r="B441" s="1235"/>
    </row>
    <row r="442" spans="2:2" ht="15.75" x14ac:dyDescent="0.25">
      <c r="B442" s="1235"/>
    </row>
    <row r="443" spans="2:2" ht="15.75" x14ac:dyDescent="0.25">
      <c r="B443" s="1235"/>
    </row>
    <row r="444" spans="2:2" ht="15.75" x14ac:dyDescent="0.25">
      <c r="B444" s="1235"/>
    </row>
    <row r="445" spans="2:2" ht="15.75" x14ac:dyDescent="0.25">
      <c r="B445" s="1235"/>
    </row>
    <row r="446" spans="2:2" ht="15.75" x14ac:dyDescent="0.25">
      <c r="B446" s="1235"/>
    </row>
    <row r="447" spans="2:2" ht="15.75" x14ac:dyDescent="0.25">
      <c r="B447" s="1235"/>
    </row>
    <row r="448" spans="2:2" ht="15.75" x14ac:dyDescent="0.25">
      <c r="B448" s="1235"/>
    </row>
    <row r="449" spans="2:2" ht="15.75" x14ac:dyDescent="0.25">
      <c r="B449" s="1235"/>
    </row>
    <row r="450" spans="2:2" ht="15.75" x14ac:dyDescent="0.25">
      <c r="B450" s="1235"/>
    </row>
    <row r="451" spans="2:2" ht="15.75" x14ac:dyDescent="0.25">
      <c r="B451" s="1235"/>
    </row>
    <row r="452" spans="2:2" ht="15.75" x14ac:dyDescent="0.25">
      <c r="B452" s="1235"/>
    </row>
    <row r="453" spans="2:2" ht="15.75" x14ac:dyDescent="0.25">
      <c r="B453" s="1235"/>
    </row>
    <row r="454" spans="2:2" ht="15.75" x14ac:dyDescent="0.25">
      <c r="B454" s="1235"/>
    </row>
    <row r="455" spans="2:2" ht="15.75" x14ac:dyDescent="0.25">
      <c r="B455" s="1235"/>
    </row>
    <row r="456" spans="2:2" ht="15.75" x14ac:dyDescent="0.25">
      <c r="B456" s="1235"/>
    </row>
    <row r="457" spans="2:2" ht="15.75" x14ac:dyDescent="0.25">
      <c r="B457" s="1235"/>
    </row>
    <row r="458" spans="2:2" ht="15.75" x14ac:dyDescent="0.25">
      <c r="B458" s="1235"/>
    </row>
    <row r="459" spans="2:2" ht="15.75" x14ac:dyDescent="0.25">
      <c r="B459" s="1235"/>
    </row>
    <row r="460" spans="2:2" ht="15.75" x14ac:dyDescent="0.25">
      <c r="B460" s="1235"/>
    </row>
    <row r="461" spans="2:2" ht="15.75" x14ac:dyDescent="0.25">
      <c r="B461" s="1235"/>
    </row>
    <row r="462" spans="2:2" ht="15.75" x14ac:dyDescent="0.25">
      <c r="B462" s="1235"/>
    </row>
    <row r="463" spans="2:2" ht="15.75" x14ac:dyDescent="0.25">
      <c r="B463" s="1235"/>
    </row>
    <row r="464" spans="2:2" ht="15.75" x14ac:dyDescent="0.25">
      <c r="B464" s="1235"/>
    </row>
    <row r="465" spans="2:2" ht="15.75" x14ac:dyDescent="0.25">
      <c r="B465" s="1235"/>
    </row>
    <row r="466" spans="2:2" ht="15.75" x14ac:dyDescent="0.25">
      <c r="B466" s="1235"/>
    </row>
    <row r="467" spans="2:2" ht="15.75" x14ac:dyDescent="0.25">
      <c r="B467" s="1235"/>
    </row>
    <row r="468" spans="2:2" ht="15.75" x14ac:dyDescent="0.25">
      <c r="B468" s="1235"/>
    </row>
    <row r="469" spans="2:2" ht="15.75" x14ac:dyDescent="0.25">
      <c r="B469" s="1235"/>
    </row>
    <row r="470" spans="2:2" ht="15.75" x14ac:dyDescent="0.25">
      <c r="B470" s="1235"/>
    </row>
    <row r="471" spans="2:2" ht="15.75" x14ac:dyDescent="0.25">
      <c r="B471" s="1235"/>
    </row>
    <row r="472" spans="2:2" ht="15.75" x14ac:dyDescent="0.25">
      <c r="B472" s="1235"/>
    </row>
    <row r="473" spans="2:2" ht="15.75" x14ac:dyDescent="0.25">
      <c r="B473" s="1235"/>
    </row>
    <row r="474" spans="2:2" ht="15.75" x14ac:dyDescent="0.25">
      <c r="B474" s="1235"/>
    </row>
    <row r="475" spans="2:2" ht="15.75" x14ac:dyDescent="0.25">
      <c r="B475" s="1235"/>
    </row>
    <row r="476" spans="2:2" ht="15.75" x14ac:dyDescent="0.25">
      <c r="B476" s="1235"/>
    </row>
    <row r="477" spans="2:2" ht="15.75" x14ac:dyDescent="0.25">
      <c r="B477" s="1235"/>
    </row>
    <row r="478" spans="2:2" ht="15.75" x14ac:dyDescent="0.25">
      <c r="B478" s="1235"/>
    </row>
    <row r="479" spans="2:2" ht="15.75" x14ac:dyDescent="0.25">
      <c r="B479" s="1235"/>
    </row>
    <row r="480" spans="2:2" ht="15.75" x14ac:dyDescent="0.25">
      <c r="B480" s="1235"/>
    </row>
    <row r="481" spans="2:2" ht="15.75" x14ac:dyDescent="0.25">
      <c r="B481" s="1235"/>
    </row>
    <row r="482" spans="2:2" ht="15.75" x14ac:dyDescent="0.25">
      <c r="B482" s="1235"/>
    </row>
    <row r="483" spans="2:2" ht="15.75" x14ac:dyDescent="0.25">
      <c r="B483" s="1235"/>
    </row>
    <row r="484" spans="2:2" ht="15.75" x14ac:dyDescent="0.25">
      <c r="B484" s="1235"/>
    </row>
    <row r="485" spans="2:2" ht="15.75" x14ac:dyDescent="0.25">
      <c r="B485" s="1235"/>
    </row>
    <row r="486" spans="2:2" ht="15.75" x14ac:dyDescent="0.25">
      <c r="B486" s="1235"/>
    </row>
    <row r="487" spans="2:2" ht="15.75" x14ac:dyDescent="0.25">
      <c r="B487" s="1235"/>
    </row>
    <row r="488" spans="2:2" ht="15.75" x14ac:dyDescent="0.25">
      <c r="B488" s="1235"/>
    </row>
    <row r="489" spans="2:2" ht="15.75" x14ac:dyDescent="0.25">
      <c r="B489" s="1235"/>
    </row>
    <row r="490" spans="2:2" ht="15.75" x14ac:dyDescent="0.25">
      <c r="B490" s="1235"/>
    </row>
    <row r="491" spans="2:2" ht="15.75" x14ac:dyDescent="0.25">
      <c r="B491" s="1235"/>
    </row>
    <row r="492" spans="2:2" ht="15.75" x14ac:dyDescent="0.25">
      <c r="B492" s="1235"/>
    </row>
    <row r="493" spans="2:2" ht="15.75" x14ac:dyDescent="0.25">
      <c r="B493" s="1235"/>
    </row>
    <row r="494" spans="2:2" ht="15.75" x14ac:dyDescent="0.25">
      <c r="B494" s="1235"/>
    </row>
    <row r="495" spans="2:2" ht="15.75" x14ac:dyDescent="0.25">
      <c r="B495" s="1235"/>
    </row>
    <row r="496" spans="2:2" ht="15.75" x14ac:dyDescent="0.25">
      <c r="B496" s="1235"/>
    </row>
    <row r="497" spans="2:2" ht="15.75" x14ac:dyDescent="0.25">
      <c r="B497" s="1235"/>
    </row>
    <row r="498" spans="2:2" ht="15.75" x14ac:dyDescent="0.25">
      <c r="B498" s="1235"/>
    </row>
    <row r="499" spans="2:2" ht="15.75" x14ac:dyDescent="0.25">
      <c r="B499" s="1235"/>
    </row>
    <row r="500" spans="2:2" ht="15.75" x14ac:dyDescent="0.25">
      <c r="B500" s="1235"/>
    </row>
    <row r="501" spans="2:2" ht="15.75" x14ac:dyDescent="0.25">
      <c r="B501" s="1235"/>
    </row>
    <row r="502" spans="2:2" ht="15.75" x14ac:dyDescent="0.25">
      <c r="B502" s="1235"/>
    </row>
    <row r="503" spans="2:2" ht="15.75" x14ac:dyDescent="0.25">
      <c r="B503" s="1235"/>
    </row>
    <row r="504" spans="2:2" ht="15.75" x14ac:dyDescent="0.25">
      <c r="B504" s="1235"/>
    </row>
    <row r="505" spans="2:2" ht="15.75" x14ac:dyDescent="0.25">
      <c r="B505" s="1235"/>
    </row>
    <row r="506" spans="2:2" ht="15.75" x14ac:dyDescent="0.25">
      <c r="B506" s="1235"/>
    </row>
    <row r="507" spans="2:2" ht="15.75" x14ac:dyDescent="0.25">
      <c r="B507" s="1235"/>
    </row>
    <row r="508" spans="2:2" ht="15.75" x14ac:dyDescent="0.25">
      <c r="B508" s="1235"/>
    </row>
    <row r="509" spans="2:2" ht="15.75" x14ac:dyDescent="0.25">
      <c r="B509" s="1235"/>
    </row>
    <row r="510" spans="2:2" ht="15.75" x14ac:dyDescent="0.25">
      <c r="B510" s="1235"/>
    </row>
    <row r="511" spans="2:2" ht="15.75" x14ac:dyDescent="0.25">
      <c r="B511" s="1235"/>
    </row>
    <row r="512" spans="2:2" ht="15.75" x14ac:dyDescent="0.25">
      <c r="B512" s="1235"/>
    </row>
    <row r="513" spans="2:2" ht="15.75" x14ac:dyDescent="0.25">
      <c r="B513" s="1235"/>
    </row>
    <row r="514" spans="2:2" ht="15.75" x14ac:dyDescent="0.25">
      <c r="B514" s="1235"/>
    </row>
    <row r="515" spans="2:2" ht="15.75" x14ac:dyDescent="0.25">
      <c r="B515" s="1235"/>
    </row>
    <row r="516" spans="2:2" ht="15.75" x14ac:dyDescent="0.25">
      <c r="B516" s="1235"/>
    </row>
    <row r="517" spans="2:2" ht="15.75" x14ac:dyDescent="0.25">
      <c r="B517" s="1235"/>
    </row>
    <row r="518" spans="2:2" ht="15.75" x14ac:dyDescent="0.25">
      <c r="B518" s="1235"/>
    </row>
    <row r="519" spans="2:2" ht="15.75" x14ac:dyDescent="0.25">
      <c r="B519" s="1235"/>
    </row>
    <row r="520" spans="2:2" ht="15.75" x14ac:dyDescent="0.25">
      <c r="B520" s="1235"/>
    </row>
    <row r="521" spans="2:2" ht="15.75" x14ac:dyDescent="0.25">
      <c r="B521" s="1235"/>
    </row>
    <row r="522" spans="2:2" ht="15.75" x14ac:dyDescent="0.25">
      <c r="B522" s="1235"/>
    </row>
    <row r="523" spans="2:2" ht="15.75" x14ac:dyDescent="0.25">
      <c r="B523" s="1235"/>
    </row>
    <row r="524" spans="2:2" ht="15.75" x14ac:dyDescent="0.25">
      <c r="B524" s="1235"/>
    </row>
    <row r="525" spans="2:2" ht="15.75" x14ac:dyDescent="0.25">
      <c r="B525" s="1235"/>
    </row>
    <row r="526" spans="2:2" ht="15.75" x14ac:dyDescent="0.25">
      <c r="B526" s="1235"/>
    </row>
    <row r="527" spans="2:2" ht="15.75" x14ac:dyDescent="0.25">
      <c r="B527" s="1235"/>
    </row>
    <row r="528" spans="2:2" ht="15.75" x14ac:dyDescent="0.25">
      <c r="B528" s="1235"/>
    </row>
    <row r="529" spans="2:2" ht="15.75" x14ac:dyDescent="0.25">
      <c r="B529" s="1235"/>
    </row>
    <row r="530" spans="2:2" ht="15.75" x14ac:dyDescent="0.25">
      <c r="B530" s="1235"/>
    </row>
    <row r="531" spans="2:2" ht="15.75" x14ac:dyDescent="0.25">
      <c r="B531" s="1235"/>
    </row>
    <row r="532" spans="2:2" ht="15.75" x14ac:dyDescent="0.25">
      <c r="B532" s="1235"/>
    </row>
    <row r="533" spans="2:2" ht="15.75" x14ac:dyDescent="0.25">
      <c r="B533" s="1235"/>
    </row>
    <row r="534" spans="2:2" ht="15.75" x14ac:dyDescent="0.25">
      <c r="B534" s="1235"/>
    </row>
    <row r="535" spans="2:2" ht="15.75" x14ac:dyDescent="0.25">
      <c r="B535" s="1235"/>
    </row>
    <row r="536" spans="2:2" ht="15.75" x14ac:dyDescent="0.25">
      <c r="B536" s="1235"/>
    </row>
    <row r="537" spans="2:2" ht="15.75" x14ac:dyDescent="0.25">
      <c r="B537" s="1235"/>
    </row>
    <row r="538" spans="2:2" ht="15.75" x14ac:dyDescent="0.25">
      <c r="B538" s="1235"/>
    </row>
    <row r="539" spans="2:2" ht="15.75" x14ac:dyDescent="0.25">
      <c r="B539" s="1235"/>
    </row>
    <row r="540" spans="2:2" ht="15.75" x14ac:dyDescent="0.25">
      <c r="B540" s="1235"/>
    </row>
    <row r="541" spans="2:2" ht="15.75" x14ac:dyDescent="0.25">
      <c r="B541" s="1235"/>
    </row>
    <row r="542" spans="2:2" ht="15.75" x14ac:dyDescent="0.25">
      <c r="B542" s="1235"/>
    </row>
    <row r="543" spans="2:2" ht="15.75" x14ac:dyDescent="0.25">
      <c r="B543" s="1235"/>
    </row>
    <row r="544" spans="2:2" ht="15.75" x14ac:dyDescent="0.25">
      <c r="B544" s="1235"/>
    </row>
    <row r="545" spans="2:2" ht="15.75" x14ac:dyDescent="0.25">
      <c r="B545" s="1235"/>
    </row>
    <row r="546" spans="2:2" ht="15.75" x14ac:dyDescent="0.25">
      <c r="B546" s="1235"/>
    </row>
    <row r="547" spans="2:2" ht="15.75" x14ac:dyDescent="0.25">
      <c r="B547" s="1235"/>
    </row>
    <row r="548" spans="2:2" ht="15.75" x14ac:dyDescent="0.25">
      <c r="B548" s="1235"/>
    </row>
    <row r="549" spans="2:2" ht="15.75" x14ac:dyDescent="0.25">
      <c r="B549" s="1235"/>
    </row>
    <row r="550" spans="2:2" ht="15.75" x14ac:dyDescent="0.25">
      <c r="B550" s="1235"/>
    </row>
    <row r="551" spans="2:2" ht="15.75" x14ac:dyDescent="0.25">
      <c r="B551" s="1235"/>
    </row>
    <row r="552" spans="2:2" ht="15.75" x14ac:dyDescent="0.25">
      <c r="B552" s="1235"/>
    </row>
    <row r="553" spans="2:2" ht="15.75" x14ac:dyDescent="0.25">
      <c r="B553" s="1235"/>
    </row>
    <row r="554" spans="2:2" ht="15.75" x14ac:dyDescent="0.25">
      <c r="B554" s="1235"/>
    </row>
    <row r="555" spans="2:2" ht="15.75" x14ac:dyDescent="0.25">
      <c r="B555" s="1235"/>
    </row>
    <row r="556" spans="2:2" ht="15.75" x14ac:dyDescent="0.25">
      <c r="B556" s="1235"/>
    </row>
    <row r="557" spans="2:2" ht="15.75" x14ac:dyDescent="0.25">
      <c r="B557" s="1235"/>
    </row>
    <row r="558" spans="2:2" ht="15.75" x14ac:dyDescent="0.25">
      <c r="B558" s="1235"/>
    </row>
    <row r="559" spans="2:2" ht="15.75" x14ac:dyDescent="0.25">
      <c r="B559" s="1235"/>
    </row>
    <row r="560" spans="2:2" ht="15.75" x14ac:dyDescent="0.25">
      <c r="B560" s="1235"/>
    </row>
    <row r="561" spans="2:2" ht="15.75" x14ac:dyDescent="0.25">
      <c r="B561" s="1235"/>
    </row>
    <row r="562" spans="2:2" ht="15.75" x14ac:dyDescent="0.25">
      <c r="B562" s="1235"/>
    </row>
    <row r="563" spans="2:2" ht="15.75" x14ac:dyDescent="0.25">
      <c r="B563" s="1235"/>
    </row>
    <row r="564" spans="2:2" ht="15.75" x14ac:dyDescent="0.25">
      <c r="B564" s="1235"/>
    </row>
    <row r="565" spans="2:2" ht="15.75" x14ac:dyDescent="0.25">
      <c r="B565" s="1235"/>
    </row>
    <row r="566" spans="2:2" ht="15.75" x14ac:dyDescent="0.25">
      <c r="B566" s="1235"/>
    </row>
    <row r="567" spans="2:2" ht="15.75" x14ac:dyDescent="0.25">
      <c r="B567" s="1235"/>
    </row>
    <row r="568" spans="2:2" ht="15.75" x14ac:dyDescent="0.25">
      <c r="B568" s="1235"/>
    </row>
    <row r="569" spans="2:2" ht="15.75" x14ac:dyDescent="0.25">
      <c r="B569" s="1235"/>
    </row>
    <row r="570" spans="2:2" ht="15.75" x14ac:dyDescent="0.25">
      <c r="B570" s="1235"/>
    </row>
    <row r="571" spans="2:2" ht="15.75" x14ac:dyDescent="0.25">
      <c r="B571" s="1235"/>
    </row>
    <row r="572" spans="2:2" ht="15.75" x14ac:dyDescent="0.25">
      <c r="B572" s="1235"/>
    </row>
    <row r="573" spans="2:2" ht="15.75" x14ac:dyDescent="0.25">
      <c r="B573" s="1235"/>
    </row>
    <row r="574" spans="2:2" ht="15.75" x14ac:dyDescent="0.25">
      <c r="B574" s="1235"/>
    </row>
    <row r="575" spans="2:2" ht="15.75" x14ac:dyDescent="0.25">
      <c r="B575" s="1235"/>
    </row>
    <row r="576" spans="2:2" ht="15.75" x14ac:dyDescent="0.25">
      <c r="B576" s="1235"/>
    </row>
    <row r="577" spans="2:2" ht="15.75" x14ac:dyDescent="0.25">
      <c r="B577" s="1235"/>
    </row>
    <row r="578" spans="2:2" ht="15.75" x14ac:dyDescent="0.25">
      <c r="B578" s="1235"/>
    </row>
    <row r="579" spans="2:2" ht="15.75" x14ac:dyDescent="0.25">
      <c r="B579" s="1235"/>
    </row>
    <row r="580" spans="2:2" ht="15.75" x14ac:dyDescent="0.25">
      <c r="B580" s="1235"/>
    </row>
    <row r="581" spans="2:2" ht="15.75" x14ac:dyDescent="0.25">
      <c r="B581" s="1235"/>
    </row>
    <row r="582" spans="2:2" ht="15.75" x14ac:dyDescent="0.25">
      <c r="B582" s="1235"/>
    </row>
    <row r="583" spans="2:2" ht="15.75" x14ac:dyDescent="0.25">
      <c r="B583" s="1235"/>
    </row>
    <row r="584" spans="2:2" ht="15.75" x14ac:dyDescent="0.25">
      <c r="B584" s="1235"/>
    </row>
    <row r="585" spans="2:2" ht="15.75" x14ac:dyDescent="0.25">
      <c r="B585" s="1235"/>
    </row>
    <row r="586" spans="2:2" ht="15.75" x14ac:dyDescent="0.25">
      <c r="B586" s="1235"/>
    </row>
    <row r="587" spans="2:2" ht="15.75" x14ac:dyDescent="0.25">
      <c r="B587" s="1235"/>
    </row>
    <row r="588" spans="2:2" ht="15.75" x14ac:dyDescent="0.25">
      <c r="B588" s="1235"/>
    </row>
    <row r="589" spans="2:2" ht="15.75" x14ac:dyDescent="0.25">
      <c r="B589" s="1235"/>
    </row>
    <row r="590" spans="2:2" ht="15.75" x14ac:dyDescent="0.25">
      <c r="B590" s="1235"/>
    </row>
    <row r="591" spans="2:2" ht="15.75" x14ac:dyDescent="0.25">
      <c r="B591" s="1235"/>
    </row>
    <row r="592" spans="2:2" ht="15.75" x14ac:dyDescent="0.25">
      <c r="B592" s="1235"/>
    </row>
    <row r="593" spans="2:2" ht="15.75" x14ac:dyDescent="0.25">
      <c r="B593" s="1235"/>
    </row>
    <row r="594" spans="2:2" ht="15.75" x14ac:dyDescent="0.25">
      <c r="B594" s="1235"/>
    </row>
    <row r="595" spans="2:2" ht="15.75" x14ac:dyDescent="0.25">
      <c r="B595" s="1235"/>
    </row>
    <row r="596" spans="2:2" ht="15.75" x14ac:dyDescent="0.25">
      <c r="B596" s="1235"/>
    </row>
    <row r="597" spans="2:2" ht="15.75" x14ac:dyDescent="0.25">
      <c r="B597" s="1235"/>
    </row>
    <row r="598" spans="2:2" ht="15.75" x14ac:dyDescent="0.25">
      <c r="B598" s="1235"/>
    </row>
    <row r="599" spans="2:2" ht="15.75" x14ac:dyDescent="0.25">
      <c r="B599" s="1235"/>
    </row>
    <row r="600" spans="2:2" ht="15.75" x14ac:dyDescent="0.25">
      <c r="B600" s="1235"/>
    </row>
    <row r="601" spans="2:2" ht="15.75" x14ac:dyDescent="0.25">
      <c r="B601" s="1235"/>
    </row>
    <row r="602" spans="2:2" ht="15.75" x14ac:dyDescent="0.25">
      <c r="B602" s="1235"/>
    </row>
    <row r="603" spans="2:2" ht="15.75" x14ac:dyDescent="0.25">
      <c r="B603" s="1235"/>
    </row>
    <row r="604" spans="2:2" ht="15.75" x14ac:dyDescent="0.25">
      <c r="B604" s="1235"/>
    </row>
    <row r="605" spans="2:2" ht="15.75" x14ac:dyDescent="0.25">
      <c r="B605" s="1235"/>
    </row>
    <row r="606" spans="2:2" ht="15.75" x14ac:dyDescent="0.25">
      <c r="B606" s="1235"/>
    </row>
    <row r="607" spans="2:2" ht="15.75" x14ac:dyDescent="0.25">
      <c r="B607" s="1235"/>
    </row>
    <row r="608" spans="2:2" ht="15.75" x14ac:dyDescent="0.25">
      <c r="B608" s="1235"/>
    </row>
    <row r="609" spans="2:2" ht="15.75" x14ac:dyDescent="0.25">
      <c r="B609" s="1235"/>
    </row>
    <row r="610" spans="2:2" ht="15.75" x14ac:dyDescent="0.25">
      <c r="B610" s="1235"/>
    </row>
    <row r="611" spans="2:2" ht="15.75" x14ac:dyDescent="0.25">
      <c r="B611" s="1235"/>
    </row>
    <row r="612" spans="2:2" ht="15.75" x14ac:dyDescent="0.25">
      <c r="B612" s="1235"/>
    </row>
    <row r="613" spans="2:2" ht="15.75" x14ac:dyDescent="0.25">
      <c r="B613" s="1235"/>
    </row>
    <row r="614" spans="2:2" ht="15.75" x14ac:dyDescent="0.25">
      <c r="B614" s="1235"/>
    </row>
    <row r="615" spans="2:2" ht="15.75" x14ac:dyDescent="0.25">
      <c r="B615" s="1235"/>
    </row>
    <row r="616" spans="2:2" ht="15.75" x14ac:dyDescent="0.25">
      <c r="B616" s="1235"/>
    </row>
    <row r="617" spans="2:2" ht="15.75" x14ac:dyDescent="0.25">
      <c r="B617" s="1235"/>
    </row>
    <row r="618" spans="2:2" ht="15.75" x14ac:dyDescent="0.25">
      <c r="B618" s="1235"/>
    </row>
    <row r="619" spans="2:2" ht="15.75" x14ac:dyDescent="0.25">
      <c r="B619" s="1235"/>
    </row>
    <row r="620" spans="2:2" ht="15.75" x14ac:dyDescent="0.25">
      <c r="B620" s="1235"/>
    </row>
    <row r="621" spans="2:2" ht="15.75" x14ac:dyDescent="0.25">
      <c r="B621" s="1235"/>
    </row>
    <row r="622" spans="2:2" ht="15.75" x14ac:dyDescent="0.25">
      <c r="B622" s="1235"/>
    </row>
    <row r="623" spans="2:2" ht="15.75" x14ac:dyDescent="0.25">
      <c r="B623" s="1235"/>
    </row>
    <row r="624" spans="2:2" ht="15.75" x14ac:dyDescent="0.25">
      <c r="B624" s="1235"/>
    </row>
    <row r="625" spans="2:2" ht="15.75" x14ac:dyDescent="0.25">
      <c r="B625" s="1235"/>
    </row>
    <row r="626" spans="2:2" ht="15.75" x14ac:dyDescent="0.25">
      <c r="B626" s="1235"/>
    </row>
    <row r="627" spans="2:2" ht="15.75" x14ac:dyDescent="0.25">
      <c r="B627" s="1235"/>
    </row>
    <row r="628" spans="2:2" ht="15.75" x14ac:dyDescent="0.25">
      <c r="B628" s="1235"/>
    </row>
    <row r="629" spans="2:2" ht="15.75" x14ac:dyDescent="0.25">
      <c r="B629" s="1235"/>
    </row>
    <row r="630" spans="2:2" ht="15.75" x14ac:dyDescent="0.25">
      <c r="B630" s="1235"/>
    </row>
    <row r="631" spans="2:2" ht="15.75" x14ac:dyDescent="0.25">
      <c r="B631" s="1235"/>
    </row>
    <row r="632" spans="2:2" ht="15.75" x14ac:dyDescent="0.25">
      <c r="B632" s="1235"/>
    </row>
    <row r="633" spans="2:2" ht="15.75" x14ac:dyDescent="0.25">
      <c r="B633" s="1235"/>
    </row>
    <row r="634" spans="2:2" ht="15.75" x14ac:dyDescent="0.25">
      <c r="B634" s="1235"/>
    </row>
    <row r="635" spans="2:2" ht="15.75" x14ac:dyDescent="0.25">
      <c r="B635" s="1235"/>
    </row>
    <row r="636" spans="2:2" ht="15.75" x14ac:dyDescent="0.25">
      <c r="B636" s="1235"/>
    </row>
    <row r="637" spans="2:2" ht="15.75" x14ac:dyDescent="0.25">
      <c r="B637" s="1235"/>
    </row>
    <row r="638" spans="2:2" ht="15.75" x14ac:dyDescent="0.25">
      <c r="B638" s="1235"/>
    </row>
    <row r="639" spans="2:2" ht="15.75" x14ac:dyDescent="0.25">
      <c r="B639" s="1235"/>
    </row>
    <row r="640" spans="2:2" ht="15.75" x14ac:dyDescent="0.25">
      <c r="B640" s="1235"/>
    </row>
    <row r="641" spans="2:2" ht="15.75" x14ac:dyDescent="0.25">
      <c r="B641" s="1235"/>
    </row>
    <row r="642" spans="2:2" ht="15.75" x14ac:dyDescent="0.25">
      <c r="B642" s="1235"/>
    </row>
    <row r="643" spans="2:2" ht="15.75" x14ac:dyDescent="0.25">
      <c r="B643" s="1235"/>
    </row>
    <row r="644" spans="2:2" ht="15.75" x14ac:dyDescent="0.25">
      <c r="B644" s="1235"/>
    </row>
    <row r="645" spans="2:2" ht="15.75" x14ac:dyDescent="0.25">
      <c r="B645" s="1235"/>
    </row>
    <row r="646" spans="2:2" ht="15.75" x14ac:dyDescent="0.25">
      <c r="B646" s="1235"/>
    </row>
    <row r="647" spans="2:2" ht="15.75" x14ac:dyDescent="0.25">
      <c r="B647" s="1235"/>
    </row>
    <row r="648" spans="2:2" ht="15.75" x14ac:dyDescent="0.25">
      <c r="B648" s="1235"/>
    </row>
    <row r="649" spans="2:2" ht="15.75" x14ac:dyDescent="0.25">
      <c r="B649" s="1235"/>
    </row>
    <row r="650" spans="2:2" ht="15.75" x14ac:dyDescent="0.25">
      <c r="B650" s="1235"/>
    </row>
    <row r="651" spans="2:2" ht="15.75" x14ac:dyDescent="0.25">
      <c r="B651" s="1235"/>
    </row>
    <row r="652" spans="2:2" ht="15.75" x14ac:dyDescent="0.25">
      <c r="B652" s="1235"/>
    </row>
    <row r="653" spans="2:2" ht="15.75" x14ac:dyDescent="0.25">
      <c r="B653" s="1235"/>
    </row>
    <row r="654" spans="2:2" ht="15.75" x14ac:dyDescent="0.25">
      <c r="B654" s="1235"/>
    </row>
    <row r="655" spans="2:2" ht="15.75" x14ac:dyDescent="0.25">
      <c r="B655" s="1235"/>
    </row>
    <row r="656" spans="2:2" ht="15.75" x14ac:dyDescent="0.25">
      <c r="B656" s="1235"/>
    </row>
    <row r="657" spans="2:2" ht="15.75" x14ac:dyDescent="0.25">
      <c r="B657" s="1235"/>
    </row>
    <row r="658" spans="2:2" ht="15.75" x14ac:dyDescent="0.25">
      <c r="B658" s="1235"/>
    </row>
    <row r="659" spans="2:2" ht="15.75" x14ac:dyDescent="0.25">
      <c r="B659" s="1235"/>
    </row>
    <row r="660" spans="2:2" ht="15.75" x14ac:dyDescent="0.25">
      <c r="B660" s="1235"/>
    </row>
    <row r="661" spans="2:2" ht="15.75" x14ac:dyDescent="0.25">
      <c r="B661" s="1235"/>
    </row>
    <row r="662" spans="2:2" ht="15.75" x14ac:dyDescent="0.25">
      <c r="B662" s="1235"/>
    </row>
    <row r="663" spans="2:2" ht="15.75" x14ac:dyDescent="0.25">
      <c r="B663" s="1235"/>
    </row>
    <row r="664" spans="2:2" ht="15.75" x14ac:dyDescent="0.25">
      <c r="B664" s="1235"/>
    </row>
    <row r="665" spans="2:2" ht="15.75" x14ac:dyDescent="0.25">
      <c r="B665" s="1235"/>
    </row>
    <row r="666" spans="2:2" ht="15.75" x14ac:dyDescent="0.25">
      <c r="B666" s="1235"/>
    </row>
    <row r="667" spans="2:2" ht="15.75" x14ac:dyDescent="0.25">
      <c r="B667" s="1235"/>
    </row>
    <row r="668" spans="2:2" ht="15.75" x14ac:dyDescent="0.25">
      <c r="B668" s="1235"/>
    </row>
    <row r="669" spans="2:2" ht="15.75" x14ac:dyDescent="0.25">
      <c r="B669" s="1235"/>
    </row>
    <row r="670" spans="2:2" ht="15.75" x14ac:dyDescent="0.25">
      <c r="B670" s="1235"/>
    </row>
    <row r="671" spans="2:2" ht="15.75" x14ac:dyDescent="0.25">
      <c r="B671" s="1235"/>
    </row>
    <row r="672" spans="2:2" ht="15.75" x14ac:dyDescent="0.25">
      <c r="B672" s="1235"/>
    </row>
    <row r="673" spans="2:2" ht="15.75" x14ac:dyDescent="0.25">
      <c r="B673" s="1235"/>
    </row>
    <row r="674" spans="2:2" ht="15.75" x14ac:dyDescent="0.25">
      <c r="B674" s="1235"/>
    </row>
    <row r="675" spans="2:2" ht="15.75" x14ac:dyDescent="0.25">
      <c r="B675" s="1235"/>
    </row>
    <row r="676" spans="2:2" ht="15.75" x14ac:dyDescent="0.25">
      <c r="B676" s="1235"/>
    </row>
    <row r="677" spans="2:2" ht="15.75" x14ac:dyDescent="0.25">
      <c r="B677" s="1235"/>
    </row>
    <row r="678" spans="2:2" ht="15.75" x14ac:dyDescent="0.25">
      <c r="B678" s="1235"/>
    </row>
    <row r="679" spans="2:2" ht="15.75" x14ac:dyDescent="0.25">
      <c r="B679" s="1235"/>
    </row>
    <row r="680" spans="2:2" ht="15.75" x14ac:dyDescent="0.25">
      <c r="B680" s="1235"/>
    </row>
    <row r="681" spans="2:2" ht="15.75" x14ac:dyDescent="0.25">
      <c r="B681" s="1235"/>
    </row>
    <row r="682" spans="2:2" ht="15.75" x14ac:dyDescent="0.25">
      <c r="B682" s="1235"/>
    </row>
    <row r="683" spans="2:2" ht="15.75" x14ac:dyDescent="0.25">
      <c r="B683" s="1235"/>
    </row>
    <row r="684" spans="2:2" ht="15.75" x14ac:dyDescent="0.25">
      <c r="B684" s="1235"/>
    </row>
    <row r="685" spans="2:2" ht="15.75" x14ac:dyDescent="0.25">
      <c r="B685" s="1235"/>
    </row>
    <row r="686" spans="2:2" ht="15.75" x14ac:dyDescent="0.25">
      <c r="B686" s="1235"/>
    </row>
    <row r="687" spans="2:2" ht="15.75" x14ac:dyDescent="0.25">
      <c r="B687" s="1235"/>
    </row>
    <row r="688" spans="2:2" ht="15.75" x14ac:dyDescent="0.25">
      <c r="B688" s="1235"/>
    </row>
    <row r="689" spans="2:2" ht="15.75" x14ac:dyDescent="0.25">
      <c r="B689" s="1235"/>
    </row>
    <row r="690" spans="2:2" ht="15.75" x14ac:dyDescent="0.25">
      <c r="B690" s="1235"/>
    </row>
    <row r="691" spans="2:2" ht="15.75" x14ac:dyDescent="0.25">
      <c r="B691" s="1235"/>
    </row>
    <row r="692" spans="2:2" ht="15.75" x14ac:dyDescent="0.25">
      <c r="B692" s="1235"/>
    </row>
    <row r="693" spans="2:2" ht="15.75" x14ac:dyDescent="0.25">
      <c r="B693" s="1235"/>
    </row>
    <row r="694" spans="2:2" ht="15.75" x14ac:dyDescent="0.25">
      <c r="B694" s="1235"/>
    </row>
    <row r="695" spans="2:2" ht="15.75" x14ac:dyDescent="0.25">
      <c r="B695" s="1235"/>
    </row>
    <row r="696" spans="2:2" ht="15.75" x14ac:dyDescent="0.25">
      <c r="B696" s="1235"/>
    </row>
    <row r="697" spans="2:2" ht="15.75" x14ac:dyDescent="0.25">
      <c r="B697" s="1235"/>
    </row>
    <row r="698" spans="2:2" ht="15.75" x14ac:dyDescent="0.25">
      <c r="B698" s="1235"/>
    </row>
    <row r="699" spans="2:2" ht="15.75" x14ac:dyDescent="0.25">
      <c r="B699" s="1235"/>
    </row>
    <row r="700" spans="2:2" ht="15.75" x14ac:dyDescent="0.25">
      <c r="B700" s="1235"/>
    </row>
    <row r="701" spans="2:2" ht="15.75" x14ac:dyDescent="0.25">
      <c r="B701" s="1235"/>
    </row>
    <row r="702" spans="2:2" ht="15.75" x14ac:dyDescent="0.25">
      <c r="B702" s="1235"/>
    </row>
    <row r="703" spans="2:2" ht="15.75" x14ac:dyDescent="0.25">
      <c r="B703" s="1235"/>
    </row>
    <row r="704" spans="2:2" ht="15.75" x14ac:dyDescent="0.25">
      <c r="B704" s="1235"/>
    </row>
    <row r="705" spans="2:2" ht="15.75" x14ac:dyDescent="0.25">
      <c r="B705" s="1235"/>
    </row>
    <row r="706" spans="2:2" ht="15.75" x14ac:dyDescent="0.25">
      <c r="B706" s="1235"/>
    </row>
    <row r="707" spans="2:2" ht="15.75" x14ac:dyDescent="0.25">
      <c r="B707" s="1235"/>
    </row>
    <row r="708" spans="2:2" ht="15.75" x14ac:dyDescent="0.25">
      <c r="B708" s="1235"/>
    </row>
    <row r="709" spans="2:2" ht="15.75" x14ac:dyDescent="0.25">
      <c r="B709" s="1235"/>
    </row>
    <row r="710" spans="2:2" ht="15.75" x14ac:dyDescent="0.25">
      <c r="B710" s="1235"/>
    </row>
    <row r="711" spans="2:2" ht="15.75" x14ac:dyDescent="0.25">
      <c r="B711" s="1235"/>
    </row>
    <row r="712" spans="2:2" ht="15.75" x14ac:dyDescent="0.25">
      <c r="B712" s="1235"/>
    </row>
    <row r="713" spans="2:2" ht="15.75" x14ac:dyDescent="0.25">
      <c r="B713" s="1235"/>
    </row>
    <row r="714" spans="2:2" ht="15.75" x14ac:dyDescent="0.25">
      <c r="B714" s="1235"/>
    </row>
    <row r="715" spans="2:2" ht="15.75" x14ac:dyDescent="0.25">
      <c r="B715" s="1235"/>
    </row>
    <row r="716" spans="2:2" ht="15.75" x14ac:dyDescent="0.25">
      <c r="B716" s="1235"/>
    </row>
    <row r="717" spans="2:2" ht="15.75" x14ac:dyDescent="0.25">
      <c r="B717" s="1235"/>
    </row>
    <row r="718" spans="2:2" ht="15.75" x14ac:dyDescent="0.25">
      <c r="B718" s="1235"/>
    </row>
    <row r="719" spans="2:2" ht="15.75" x14ac:dyDescent="0.25">
      <c r="B719" s="1235"/>
    </row>
    <row r="720" spans="2:2" ht="15.75" x14ac:dyDescent="0.25">
      <c r="B720" s="1235"/>
    </row>
    <row r="721" spans="2:2" ht="15.75" x14ac:dyDescent="0.25">
      <c r="B721" s="1235"/>
    </row>
    <row r="722" spans="2:2" ht="15.75" x14ac:dyDescent="0.25">
      <c r="B722" s="1235"/>
    </row>
    <row r="723" spans="2:2" ht="15.75" x14ac:dyDescent="0.25">
      <c r="B723" s="1235"/>
    </row>
    <row r="724" spans="2:2" ht="15.75" x14ac:dyDescent="0.25">
      <c r="B724" s="1235"/>
    </row>
    <row r="725" spans="2:2" ht="15.75" x14ac:dyDescent="0.25">
      <c r="B725" s="1235"/>
    </row>
    <row r="726" spans="2:2" ht="15.75" x14ac:dyDescent="0.25">
      <c r="B726" s="1235"/>
    </row>
    <row r="727" spans="2:2" ht="15.75" x14ac:dyDescent="0.25">
      <c r="B727" s="1235"/>
    </row>
    <row r="728" spans="2:2" ht="15.75" x14ac:dyDescent="0.25">
      <c r="B728" s="1235"/>
    </row>
    <row r="729" spans="2:2" ht="15.75" x14ac:dyDescent="0.25">
      <c r="B729" s="1235"/>
    </row>
    <row r="730" spans="2:2" ht="15.75" x14ac:dyDescent="0.25">
      <c r="B730" s="1235"/>
    </row>
    <row r="731" spans="2:2" ht="15.75" x14ac:dyDescent="0.25">
      <c r="B731" s="1235"/>
    </row>
    <row r="732" spans="2:2" ht="15.75" x14ac:dyDescent="0.25">
      <c r="B732" s="1235"/>
    </row>
    <row r="733" spans="2:2" ht="15.75" x14ac:dyDescent="0.25">
      <c r="B733" s="1235"/>
    </row>
    <row r="734" spans="2:2" ht="15.75" x14ac:dyDescent="0.25">
      <c r="B734" s="1235"/>
    </row>
    <row r="735" spans="2:2" ht="15.75" x14ac:dyDescent="0.25">
      <c r="B735" s="1235"/>
    </row>
    <row r="736" spans="2:2" ht="15.75" x14ac:dyDescent="0.25">
      <c r="B736" s="1235"/>
    </row>
    <row r="737" spans="2:2" ht="15.75" x14ac:dyDescent="0.25">
      <c r="B737" s="1235"/>
    </row>
    <row r="738" spans="2:2" ht="15.75" x14ac:dyDescent="0.25">
      <c r="B738" s="1235"/>
    </row>
    <row r="739" spans="2:2" ht="15.75" x14ac:dyDescent="0.25">
      <c r="B739" s="1235"/>
    </row>
    <row r="740" spans="2:2" ht="15.75" x14ac:dyDescent="0.25">
      <c r="B740" s="1235"/>
    </row>
    <row r="741" spans="2:2" ht="15.75" x14ac:dyDescent="0.25">
      <c r="B741" s="1235"/>
    </row>
    <row r="742" spans="2:2" ht="15.75" x14ac:dyDescent="0.25">
      <c r="B742" s="1235"/>
    </row>
    <row r="743" spans="2:2" ht="15.75" x14ac:dyDescent="0.25">
      <c r="B743" s="1235"/>
    </row>
    <row r="744" spans="2:2" ht="15.75" x14ac:dyDescent="0.25">
      <c r="B744" s="1235"/>
    </row>
    <row r="745" spans="2:2" ht="15.75" x14ac:dyDescent="0.25">
      <c r="B745" s="1235"/>
    </row>
    <row r="746" spans="2:2" ht="15.75" x14ac:dyDescent="0.25">
      <c r="B746" s="1235"/>
    </row>
    <row r="747" spans="2:2" ht="15.75" x14ac:dyDescent="0.25">
      <c r="B747" s="1235"/>
    </row>
    <row r="748" spans="2:2" ht="15.75" x14ac:dyDescent="0.25">
      <c r="B748" s="1235"/>
    </row>
    <row r="749" spans="2:2" ht="15.75" x14ac:dyDescent="0.25">
      <c r="B749" s="1235"/>
    </row>
    <row r="750" spans="2:2" ht="15.75" x14ac:dyDescent="0.25">
      <c r="B750" s="1235"/>
    </row>
    <row r="751" spans="2:2" ht="15.75" x14ac:dyDescent="0.25">
      <c r="B751" s="1235"/>
    </row>
    <row r="752" spans="2:2" ht="15.75" x14ac:dyDescent="0.25">
      <c r="B752" s="1235"/>
    </row>
    <row r="753" spans="2:2" ht="15.75" x14ac:dyDescent="0.25">
      <c r="B753" s="1235"/>
    </row>
    <row r="754" spans="2:2" ht="15.75" x14ac:dyDescent="0.25">
      <c r="B754" s="1235"/>
    </row>
    <row r="755" spans="2:2" ht="15.75" x14ac:dyDescent="0.25">
      <c r="B755" s="1235"/>
    </row>
    <row r="756" spans="2:2" ht="15.75" x14ac:dyDescent="0.25">
      <c r="B756" s="1235"/>
    </row>
    <row r="757" spans="2:2" ht="15.75" x14ac:dyDescent="0.25">
      <c r="B757" s="1235"/>
    </row>
    <row r="758" spans="2:2" ht="15.75" x14ac:dyDescent="0.25">
      <c r="B758" s="1235"/>
    </row>
    <row r="759" spans="2:2" ht="15.75" x14ac:dyDescent="0.25">
      <c r="B759" s="1235"/>
    </row>
    <row r="760" spans="2:2" ht="15.75" x14ac:dyDescent="0.25">
      <c r="B760" s="1235"/>
    </row>
    <row r="761" spans="2:2" ht="15.75" x14ac:dyDescent="0.25">
      <c r="B761" s="1235"/>
    </row>
    <row r="762" spans="2:2" ht="15.75" x14ac:dyDescent="0.25">
      <c r="B762" s="1235"/>
    </row>
    <row r="763" spans="2:2" ht="15.75" x14ac:dyDescent="0.25">
      <c r="B763" s="1235"/>
    </row>
    <row r="764" spans="2:2" ht="15.75" x14ac:dyDescent="0.25">
      <c r="B764" s="1235"/>
    </row>
    <row r="765" spans="2:2" ht="15.75" x14ac:dyDescent="0.25">
      <c r="B765" s="1235"/>
    </row>
    <row r="766" spans="2:2" ht="15.75" x14ac:dyDescent="0.25">
      <c r="B766" s="1235"/>
    </row>
    <row r="767" spans="2:2" ht="15.75" x14ac:dyDescent="0.25">
      <c r="B767" s="1235"/>
    </row>
    <row r="768" spans="2:2" ht="15.75" x14ac:dyDescent="0.25">
      <c r="B768" s="1235"/>
    </row>
    <row r="769" spans="2:2" ht="15.75" x14ac:dyDescent="0.25">
      <c r="B769" s="1235"/>
    </row>
    <row r="770" spans="2:2" ht="15.75" x14ac:dyDescent="0.25">
      <c r="B770" s="1235"/>
    </row>
    <row r="771" spans="2:2" ht="15.75" x14ac:dyDescent="0.25">
      <c r="B771" s="1235"/>
    </row>
    <row r="772" spans="2:2" ht="15.75" x14ac:dyDescent="0.25">
      <c r="B772" s="1235"/>
    </row>
    <row r="773" spans="2:2" ht="15.75" x14ac:dyDescent="0.25">
      <c r="B773" s="1235"/>
    </row>
    <row r="774" spans="2:2" ht="15.75" x14ac:dyDescent="0.25">
      <c r="B774" s="1235"/>
    </row>
    <row r="775" spans="2:2" ht="15.75" x14ac:dyDescent="0.25">
      <c r="B775" s="1235"/>
    </row>
    <row r="776" spans="2:2" ht="15.75" x14ac:dyDescent="0.25">
      <c r="B776" s="1235"/>
    </row>
    <row r="777" spans="2:2" ht="15.75" x14ac:dyDescent="0.25">
      <c r="B777" s="1235"/>
    </row>
    <row r="778" spans="2:2" ht="15.75" x14ac:dyDescent="0.25">
      <c r="B778" s="1235"/>
    </row>
    <row r="779" spans="2:2" ht="15.75" x14ac:dyDescent="0.25">
      <c r="B779" s="1235"/>
    </row>
    <row r="780" spans="2:2" ht="15.75" x14ac:dyDescent="0.25">
      <c r="B780" s="1235"/>
    </row>
    <row r="781" spans="2:2" ht="15.75" x14ac:dyDescent="0.25">
      <c r="B781" s="1235"/>
    </row>
    <row r="782" spans="2:2" ht="15.75" x14ac:dyDescent="0.25">
      <c r="B782" s="1235"/>
    </row>
    <row r="783" spans="2:2" ht="15.75" x14ac:dyDescent="0.25">
      <c r="B783" s="1235"/>
    </row>
    <row r="784" spans="2:2" ht="15.75" x14ac:dyDescent="0.25">
      <c r="B784" s="1235"/>
    </row>
    <row r="785" spans="2:2" ht="15.75" x14ac:dyDescent="0.25">
      <c r="B785" s="1235"/>
    </row>
    <row r="786" spans="2:2" ht="15.75" x14ac:dyDescent="0.25">
      <c r="B786" s="1235"/>
    </row>
    <row r="787" spans="2:2" ht="15.75" x14ac:dyDescent="0.25">
      <c r="B787" s="1235"/>
    </row>
    <row r="788" spans="2:2" ht="15.75" x14ac:dyDescent="0.25">
      <c r="B788" s="1235"/>
    </row>
    <row r="789" spans="2:2" ht="15.75" x14ac:dyDescent="0.25">
      <c r="B789" s="1235"/>
    </row>
    <row r="790" spans="2:2" ht="15.75" x14ac:dyDescent="0.25">
      <c r="B790" s="1235"/>
    </row>
    <row r="791" spans="2:2" ht="15.75" x14ac:dyDescent="0.25">
      <c r="B791" s="1235"/>
    </row>
    <row r="792" spans="2:2" ht="15.75" x14ac:dyDescent="0.25">
      <c r="B792" s="1235"/>
    </row>
    <row r="793" spans="2:2" ht="15.75" x14ac:dyDescent="0.25">
      <c r="B793" s="1235"/>
    </row>
    <row r="794" spans="2:2" ht="15.75" x14ac:dyDescent="0.25">
      <c r="B794" s="1235"/>
    </row>
    <row r="795" spans="2:2" ht="15.75" x14ac:dyDescent="0.25">
      <c r="B795" s="1235"/>
    </row>
    <row r="796" spans="2:2" ht="15.75" x14ac:dyDescent="0.25">
      <c r="B796" s="1235"/>
    </row>
    <row r="797" spans="2:2" ht="15.75" x14ac:dyDescent="0.25">
      <c r="B797" s="1235"/>
    </row>
    <row r="798" spans="2:2" ht="15.75" x14ac:dyDescent="0.25">
      <c r="B798" s="1235"/>
    </row>
    <row r="799" spans="2:2" ht="15.75" x14ac:dyDescent="0.25">
      <c r="B799" s="1235"/>
    </row>
    <row r="800" spans="2:2" ht="15.75" x14ac:dyDescent="0.25">
      <c r="B800" s="1235"/>
    </row>
    <row r="801" spans="2:2" ht="15.75" x14ac:dyDescent="0.25">
      <c r="B801" s="1235"/>
    </row>
    <row r="802" spans="2:2" ht="15.75" x14ac:dyDescent="0.25">
      <c r="B802" s="1235"/>
    </row>
    <row r="803" spans="2:2" ht="15.75" x14ac:dyDescent="0.25">
      <c r="B803" s="1235"/>
    </row>
    <row r="804" spans="2:2" ht="15.75" x14ac:dyDescent="0.25">
      <c r="B804" s="1235"/>
    </row>
    <row r="805" spans="2:2" ht="15.75" x14ac:dyDescent="0.25">
      <c r="B805" s="1235"/>
    </row>
    <row r="806" spans="2:2" ht="15.75" x14ac:dyDescent="0.25">
      <c r="B806" s="1235"/>
    </row>
    <row r="807" spans="2:2" ht="15.75" x14ac:dyDescent="0.25">
      <c r="B807" s="1235"/>
    </row>
    <row r="808" spans="2:2" ht="15.75" x14ac:dyDescent="0.25">
      <c r="B808" s="1235"/>
    </row>
    <row r="809" spans="2:2" ht="15.75" x14ac:dyDescent="0.25">
      <c r="B809" s="1235"/>
    </row>
    <row r="810" spans="2:2" ht="15.75" x14ac:dyDescent="0.25">
      <c r="B810" s="1235"/>
    </row>
    <row r="811" spans="2:2" ht="15.75" x14ac:dyDescent="0.25">
      <c r="B811" s="1235"/>
    </row>
    <row r="812" spans="2:2" ht="15.75" x14ac:dyDescent="0.25">
      <c r="B812" s="1235"/>
    </row>
    <row r="813" spans="2:2" ht="15.75" x14ac:dyDescent="0.25">
      <c r="B813" s="1235"/>
    </row>
    <row r="814" spans="2:2" ht="15.75" x14ac:dyDescent="0.25">
      <c r="B814" s="1235"/>
    </row>
    <row r="815" spans="2:2" ht="15.75" x14ac:dyDescent="0.25">
      <c r="B815" s="1235"/>
    </row>
    <row r="816" spans="2:2" ht="15.75" x14ac:dyDescent="0.25">
      <c r="B816" s="1235"/>
    </row>
    <row r="817" spans="2:2" ht="15.75" x14ac:dyDescent="0.25">
      <c r="B817" s="1235"/>
    </row>
    <row r="818" spans="2:2" ht="15.75" x14ac:dyDescent="0.25">
      <c r="B818" s="1235"/>
    </row>
    <row r="819" spans="2:2" ht="15.75" x14ac:dyDescent="0.25">
      <c r="B819" s="1235"/>
    </row>
    <row r="820" spans="2:2" ht="15.75" x14ac:dyDescent="0.25">
      <c r="B820" s="1235"/>
    </row>
    <row r="821" spans="2:2" ht="15.75" x14ac:dyDescent="0.25">
      <c r="B821" s="1235"/>
    </row>
    <row r="822" spans="2:2" ht="15.75" x14ac:dyDescent="0.25">
      <c r="B822" s="1235"/>
    </row>
    <row r="823" spans="2:2" ht="15.75" x14ac:dyDescent="0.25">
      <c r="B823" s="1235"/>
    </row>
    <row r="824" spans="2:2" ht="15.75" x14ac:dyDescent="0.25">
      <c r="B824" s="1235"/>
    </row>
    <row r="825" spans="2:2" ht="15.75" x14ac:dyDescent="0.25">
      <c r="B825" s="1235"/>
    </row>
    <row r="826" spans="2:2" ht="15.75" x14ac:dyDescent="0.25">
      <c r="B826" s="1235"/>
    </row>
    <row r="827" spans="2:2" ht="15.75" x14ac:dyDescent="0.25">
      <c r="B827" s="1235"/>
    </row>
    <row r="828" spans="2:2" ht="15.75" x14ac:dyDescent="0.25">
      <c r="B828" s="1235"/>
    </row>
    <row r="829" spans="2:2" ht="15.75" x14ac:dyDescent="0.25">
      <c r="B829" s="1235"/>
    </row>
    <row r="830" spans="2:2" ht="15.75" x14ac:dyDescent="0.25">
      <c r="B830" s="1235"/>
    </row>
    <row r="831" spans="2:2" ht="15.75" x14ac:dyDescent="0.25">
      <c r="B831" s="1235"/>
    </row>
    <row r="832" spans="2:2" ht="15.75" x14ac:dyDescent="0.25">
      <c r="B832" s="1235"/>
    </row>
    <row r="833" spans="2:2" ht="15.75" x14ac:dyDescent="0.25">
      <c r="B833" s="1235"/>
    </row>
    <row r="834" spans="2:2" ht="15.75" x14ac:dyDescent="0.25">
      <c r="B834" s="1235"/>
    </row>
    <row r="835" spans="2:2" ht="15.75" x14ac:dyDescent="0.25">
      <c r="B835" s="1235"/>
    </row>
    <row r="836" spans="2:2" ht="15.75" x14ac:dyDescent="0.25">
      <c r="B836" s="1235"/>
    </row>
    <row r="837" spans="2:2" ht="15.75" x14ac:dyDescent="0.25">
      <c r="B837" s="1235"/>
    </row>
    <row r="838" spans="2:2" ht="15.75" x14ac:dyDescent="0.25">
      <c r="B838" s="1235"/>
    </row>
    <row r="839" spans="2:2" ht="15.75" x14ac:dyDescent="0.25">
      <c r="B839" s="1235"/>
    </row>
    <row r="840" spans="2:2" ht="15.75" x14ac:dyDescent="0.25">
      <c r="B840" s="1235"/>
    </row>
    <row r="841" spans="2:2" ht="15.75" x14ac:dyDescent="0.25">
      <c r="B841" s="1235"/>
    </row>
    <row r="842" spans="2:2" ht="15.75" x14ac:dyDescent="0.25">
      <c r="B842" s="1235"/>
    </row>
    <row r="843" spans="2:2" ht="15.75" x14ac:dyDescent="0.25">
      <c r="B843" s="1235"/>
    </row>
    <row r="844" spans="2:2" ht="15.75" x14ac:dyDescent="0.25">
      <c r="B844" s="1235"/>
    </row>
    <row r="845" spans="2:2" ht="15.75" x14ac:dyDescent="0.25">
      <c r="B845" s="1235"/>
    </row>
    <row r="846" spans="2:2" ht="15.75" x14ac:dyDescent="0.25">
      <c r="B846" s="1235"/>
    </row>
    <row r="847" spans="2:2" ht="15.75" x14ac:dyDescent="0.25">
      <c r="B847" s="1235"/>
    </row>
    <row r="848" spans="2:2" ht="15.75" x14ac:dyDescent="0.25">
      <c r="B848" s="1235"/>
    </row>
    <row r="849" spans="2:2" ht="15.75" x14ac:dyDescent="0.25">
      <c r="B849" s="1235"/>
    </row>
    <row r="850" spans="2:2" ht="15.75" x14ac:dyDescent="0.25">
      <c r="B850" s="1235"/>
    </row>
    <row r="851" spans="2:2" ht="15.75" x14ac:dyDescent="0.25">
      <c r="B851" s="1235"/>
    </row>
    <row r="852" spans="2:2" ht="15.75" x14ac:dyDescent="0.25">
      <c r="B852" s="1235"/>
    </row>
    <row r="853" spans="2:2" ht="15.75" x14ac:dyDescent="0.25">
      <c r="B853" s="1235"/>
    </row>
    <row r="854" spans="2:2" ht="15.75" x14ac:dyDescent="0.25">
      <c r="B854" s="1235"/>
    </row>
    <row r="855" spans="2:2" ht="15.75" x14ac:dyDescent="0.25">
      <c r="B855" s="1235"/>
    </row>
    <row r="856" spans="2:2" ht="15.75" x14ac:dyDescent="0.25">
      <c r="B856" s="1235"/>
    </row>
    <row r="857" spans="2:2" ht="15.75" x14ac:dyDescent="0.25">
      <c r="B857" s="1235"/>
    </row>
    <row r="858" spans="2:2" ht="15.75" x14ac:dyDescent="0.25">
      <c r="B858" s="1235"/>
    </row>
    <row r="859" spans="2:2" ht="15.75" x14ac:dyDescent="0.25">
      <c r="B859" s="1235"/>
    </row>
    <row r="860" spans="2:2" ht="15.75" x14ac:dyDescent="0.25">
      <c r="B860" s="1235"/>
    </row>
    <row r="861" spans="2:2" ht="15.75" x14ac:dyDescent="0.25">
      <c r="B861" s="1235"/>
    </row>
    <row r="862" spans="2:2" ht="15.75" x14ac:dyDescent="0.25">
      <c r="B862" s="1235"/>
    </row>
    <row r="863" spans="2:2" ht="15.75" x14ac:dyDescent="0.25">
      <c r="B863" s="1235"/>
    </row>
    <row r="864" spans="2:2" ht="15.75" x14ac:dyDescent="0.25">
      <c r="B864" s="1235"/>
    </row>
    <row r="865" spans="2:2" ht="15.75" x14ac:dyDescent="0.25">
      <c r="B865" s="1235"/>
    </row>
    <row r="866" spans="2:2" ht="15.75" x14ac:dyDescent="0.25">
      <c r="B866" s="1235"/>
    </row>
    <row r="867" spans="2:2" ht="15.75" x14ac:dyDescent="0.25">
      <c r="B867" s="1235"/>
    </row>
    <row r="868" spans="2:2" ht="15.75" x14ac:dyDescent="0.25">
      <c r="B868" s="1235"/>
    </row>
    <row r="869" spans="2:2" ht="15.75" x14ac:dyDescent="0.25">
      <c r="B869" s="1235"/>
    </row>
    <row r="870" spans="2:2" ht="15.75" x14ac:dyDescent="0.25">
      <c r="B870" s="1235"/>
    </row>
    <row r="871" spans="2:2" ht="15.75" x14ac:dyDescent="0.25">
      <c r="B871" s="1235"/>
    </row>
    <row r="872" spans="2:2" ht="15.75" x14ac:dyDescent="0.25">
      <c r="B872" s="1235"/>
    </row>
    <row r="873" spans="2:2" ht="15.75" x14ac:dyDescent="0.25">
      <c r="B873" s="1235"/>
    </row>
    <row r="874" spans="2:2" ht="15.75" x14ac:dyDescent="0.25">
      <c r="B874" s="1235"/>
    </row>
    <row r="875" spans="2:2" ht="15.75" x14ac:dyDescent="0.25">
      <c r="B875" s="1235"/>
    </row>
    <row r="876" spans="2:2" ht="15.75" x14ac:dyDescent="0.25">
      <c r="B876" s="1235"/>
    </row>
    <row r="877" spans="2:2" ht="15.75" x14ac:dyDescent="0.25">
      <c r="B877" s="1235"/>
    </row>
    <row r="878" spans="2:2" ht="15.75" x14ac:dyDescent="0.25">
      <c r="B878" s="1235"/>
    </row>
    <row r="879" spans="2:2" ht="15.75" x14ac:dyDescent="0.25">
      <c r="B879" s="1235"/>
    </row>
    <row r="880" spans="2:2" ht="15.75" x14ac:dyDescent="0.25">
      <c r="B880" s="1235"/>
    </row>
    <row r="881" spans="2:2" ht="15.75" x14ac:dyDescent="0.25">
      <c r="B881" s="1235"/>
    </row>
    <row r="882" spans="2:2" ht="15.75" x14ac:dyDescent="0.25">
      <c r="B882" s="1235"/>
    </row>
    <row r="883" spans="2:2" ht="15.75" x14ac:dyDescent="0.25">
      <c r="B883" s="1235"/>
    </row>
    <row r="884" spans="2:2" ht="15.75" x14ac:dyDescent="0.25">
      <c r="B884" s="1235"/>
    </row>
    <row r="885" spans="2:2" ht="15.75" x14ac:dyDescent="0.25">
      <c r="B885" s="1235"/>
    </row>
    <row r="886" spans="2:2" ht="15.75" x14ac:dyDescent="0.25">
      <c r="B886" s="1235"/>
    </row>
    <row r="887" spans="2:2" ht="15.75" x14ac:dyDescent="0.25">
      <c r="B887" s="1235"/>
    </row>
    <row r="888" spans="2:2" ht="15.75" x14ac:dyDescent="0.25">
      <c r="B888" s="1235"/>
    </row>
    <row r="889" spans="2:2" ht="15.75" x14ac:dyDescent="0.25">
      <c r="B889" s="1235"/>
    </row>
    <row r="890" spans="2:2" ht="15.75" x14ac:dyDescent="0.25">
      <c r="B890" s="1235"/>
    </row>
    <row r="891" spans="2:2" ht="15.75" x14ac:dyDescent="0.25">
      <c r="B891" s="1235"/>
    </row>
    <row r="892" spans="2:2" ht="15.75" x14ac:dyDescent="0.25">
      <c r="B892" s="1235"/>
    </row>
    <row r="893" spans="2:2" ht="15.75" x14ac:dyDescent="0.25">
      <c r="B893" s="1235"/>
    </row>
    <row r="894" spans="2:2" ht="15.75" x14ac:dyDescent="0.25">
      <c r="B894" s="1235"/>
    </row>
    <row r="895" spans="2:2" ht="15.75" x14ac:dyDescent="0.25">
      <c r="B895" s="1235"/>
    </row>
    <row r="896" spans="2:2" ht="15.75" x14ac:dyDescent="0.25">
      <c r="B896" s="1235"/>
    </row>
    <row r="897" spans="2:2" ht="15.75" x14ac:dyDescent="0.25">
      <c r="B897" s="1235"/>
    </row>
    <row r="898" spans="2:2" ht="15.75" x14ac:dyDescent="0.25">
      <c r="B898" s="1235"/>
    </row>
    <row r="899" spans="2:2" ht="15.75" x14ac:dyDescent="0.25">
      <c r="B899" s="1235"/>
    </row>
    <row r="900" spans="2:2" ht="15.75" x14ac:dyDescent="0.25">
      <c r="B900" s="1235"/>
    </row>
    <row r="901" spans="2:2" ht="15.75" x14ac:dyDescent="0.25">
      <c r="B901" s="1235"/>
    </row>
    <row r="902" spans="2:2" ht="15.75" x14ac:dyDescent="0.25">
      <c r="B902" s="1235"/>
    </row>
    <row r="903" spans="2:2" ht="15.75" x14ac:dyDescent="0.25">
      <c r="B903" s="1235"/>
    </row>
    <row r="904" spans="2:2" ht="15.75" x14ac:dyDescent="0.25">
      <c r="B904" s="1235"/>
    </row>
    <row r="905" spans="2:2" ht="15.75" x14ac:dyDescent="0.25">
      <c r="B905" s="1235"/>
    </row>
    <row r="906" spans="2:2" ht="15.75" x14ac:dyDescent="0.25">
      <c r="B906" s="1235"/>
    </row>
    <row r="907" spans="2:2" ht="15.75" x14ac:dyDescent="0.25">
      <c r="B907" s="1235"/>
    </row>
    <row r="908" spans="2:2" ht="15.75" x14ac:dyDescent="0.25">
      <c r="B908" s="1235"/>
    </row>
    <row r="909" spans="2:2" ht="15.75" x14ac:dyDescent="0.25">
      <c r="B909" s="1235"/>
    </row>
    <row r="910" spans="2:2" ht="15.75" x14ac:dyDescent="0.25">
      <c r="B910" s="1235"/>
    </row>
    <row r="911" spans="2:2" ht="15.75" x14ac:dyDescent="0.25">
      <c r="B911" s="1235"/>
    </row>
    <row r="912" spans="2:2" ht="15.75" x14ac:dyDescent="0.25">
      <c r="B912" s="1235"/>
    </row>
    <row r="913" spans="2:2" ht="15.75" x14ac:dyDescent="0.25">
      <c r="B913" s="1235"/>
    </row>
    <row r="914" spans="2:2" ht="15.75" x14ac:dyDescent="0.25">
      <c r="B914" s="1235"/>
    </row>
    <row r="915" spans="2:2" ht="15.75" x14ac:dyDescent="0.25">
      <c r="B915" s="1235"/>
    </row>
    <row r="916" spans="2:2" ht="15.75" x14ac:dyDescent="0.25">
      <c r="B916" s="1235"/>
    </row>
    <row r="917" spans="2:2" ht="15.75" x14ac:dyDescent="0.25">
      <c r="B917" s="1235"/>
    </row>
    <row r="918" spans="2:2" ht="15.75" x14ac:dyDescent="0.25">
      <c r="B918" s="1235"/>
    </row>
    <row r="919" spans="2:2" ht="15.75" x14ac:dyDescent="0.25">
      <c r="B919" s="1235"/>
    </row>
    <row r="920" spans="2:2" ht="15.75" x14ac:dyDescent="0.25">
      <c r="B920" s="1235"/>
    </row>
    <row r="921" spans="2:2" ht="15.75" x14ac:dyDescent="0.25">
      <c r="B921" s="1235"/>
    </row>
    <row r="922" spans="2:2" ht="15.75" x14ac:dyDescent="0.25">
      <c r="B922" s="1235"/>
    </row>
    <row r="923" spans="2:2" ht="15.75" x14ac:dyDescent="0.25">
      <c r="B923" s="1235"/>
    </row>
    <row r="924" spans="2:2" ht="15.75" x14ac:dyDescent="0.25">
      <c r="B924" s="1235"/>
    </row>
    <row r="925" spans="2:2" ht="15.75" x14ac:dyDescent="0.25">
      <c r="B925" s="1235"/>
    </row>
    <row r="926" spans="2:2" ht="15.75" x14ac:dyDescent="0.25">
      <c r="B926" s="1235"/>
    </row>
    <row r="927" spans="2:2" ht="15.75" x14ac:dyDescent="0.25">
      <c r="B927" s="1235"/>
    </row>
    <row r="928" spans="2:2" ht="15.75" x14ac:dyDescent="0.25">
      <c r="B928" s="1235"/>
    </row>
    <row r="929" spans="2:2" ht="15.75" x14ac:dyDescent="0.25">
      <c r="B929" s="1235"/>
    </row>
    <row r="930" spans="2:2" ht="15.75" x14ac:dyDescent="0.25">
      <c r="B930" s="1235"/>
    </row>
    <row r="931" spans="2:2" ht="15.75" x14ac:dyDescent="0.25">
      <c r="B931" s="1235"/>
    </row>
    <row r="932" spans="2:2" ht="15.75" x14ac:dyDescent="0.25">
      <c r="B932" s="1235"/>
    </row>
    <row r="933" spans="2:2" ht="15.75" x14ac:dyDescent="0.25">
      <c r="B933" s="1235"/>
    </row>
    <row r="934" spans="2:2" ht="15.75" x14ac:dyDescent="0.25">
      <c r="B934" s="1235"/>
    </row>
    <row r="935" spans="2:2" ht="15.75" x14ac:dyDescent="0.25">
      <c r="B935" s="1235"/>
    </row>
    <row r="936" spans="2:2" ht="15.75" x14ac:dyDescent="0.25">
      <c r="B936" s="1235"/>
    </row>
    <row r="937" spans="2:2" ht="15.75" x14ac:dyDescent="0.25">
      <c r="B937" s="1235"/>
    </row>
    <row r="938" spans="2:2" ht="15.75" x14ac:dyDescent="0.25">
      <c r="B938" s="1235"/>
    </row>
    <row r="939" spans="2:2" ht="15.75" x14ac:dyDescent="0.25">
      <c r="B939" s="1235"/>
    </row>
    <row r="940" spans="2:2" ht="15.75" x14ac:dyDescent="0.25">
      <c r="B940" s="1235"/>
    </row>
    <row r="941" spans="2:2" ht="15.75" x14ac:dyDescent="0.25">
      <c r="B941" s="1235"/>
    </row>
    <row r="942" spans="2:2" ht="15.75" x14ac:dyDescent="0.25">
      <c r="B942" s="1235"/>
    </row>
    <row r="943" spans="2:2" ht="15.75" x14ac:dyDescent="0.25">
      <c r="B943" s="1235"/>
    </row>
    <row r="944" spans="2:2" ht="15.75" x14ac:dyDescent="0.25">
      <c r="B944" s="1235"/>
    </row>
    <row r="945" spans="2:2" ht="15.75" x14ac:dyDescent="0.25">
      <c r="B945" s="1235"/>
    </row>
    <row r="946" spans="2:2" ht="15.75" x14ac:dyDescent="0.25">
      <c r="B946" s="1235"/>
    </row>
    <row r="947" spans="2:2" ht="15.75" x14ac:dyDescent="0.25">
      <c r="B947" s="1235"/>
    </row>
    <row r="948" spans="2:2" ht="15.75" x14ac:dyDescent="0.25">
      <c r="B948" s="1235"/>
    </row>
    <row r="949" spans="2:2" ht="15.75" x14ac:dyDescent="0.25">
      <c r="B949" s="1235"/>
    </row>
    <row r="950" spans="2:2" ht="15.75" x14ac:dyDescent="0.25">
      <c r="B950" s="1235"/>
    </row>
    <row r="951" spans="2:2" ht="15.75" x14ac:dyDescent="0.25">
      <c r="B951" s="1235"/>
    </row>
    <row r="952" spans="2:2" ht="15.75" x14ac:dyDescent="0.25">
      <c r="B952" s="1235"/>
    </row>
    <row r="953" spans="2:2" ht="15.75" x14ac:dyDescent="0.25">
      <c r="B953" s="1235"/>
    </row>
    <row r="954" spans="2:2" ht="15.75" x14ac:dyDescent="0.25">
      <c r="B954" s="1235"/>
    </row>
    <row r="955" spans="2:2" ht="15.75" x14ac:dyDescent="0.25">
      <c r="B955" s="1235"/>
    </row>
    <row r="956" spans="2:2" ht="15.75" x14ac:dyDescent="0.25">
      <c r="B956" s="1235"/>
    </row>
    <row r="957" spans="2:2" ht="15.75" x14ac:dyDescent="0.25">
      <c r="B957" s="1235"/>
    </row>
    <row r="958" spans="2:2" ht="15.75" x14ac:dyDescent="0.25">
      <c r="B958" s="1235"/>
    </row>
    <row r="959" spans="2:2" ht="15.75" x14ac:dyDescent="0.25">
      <c r="B959" s="1235"/>
    </row>
    <row r="960" spans="2:2" ht="15.75" x14ac:dyDescent="0.25">
      <c r="B960" s="1235"/>
    </row>
    <row r="961" spans="2:2" ht="15.75" x14ac:dyDescent="0.25">
      <c r="B961" s="1235"/>
    </row>
    <row r="962" spans="2:2" ht="15.75" x14ac:dyDescent="0.25">
      <c r="B962" s="1235"/>
    </row>
    <row r="963" spans="2:2" ht="15.75" x14ac:dyDescent="0.25">
      <c r="B963" s="1235"/>
    </row>
    <row r="964" spans="2:2" ht="15.75" x14ac:dyDescent="0.25">
      <c r="B964" s="1235"/>
    </row>
    <row r="965" spans="2:2" ht="15.75" x14ac:dyDescent="0.25">
      <c r="B965" s="1235"/>
    </row>
    <row r="966" spans="2:2" ht="15.75" x14ac:dyDescent="0.25">
      <c r="B966" s="1235"/>
    </row>
    <row r="967" spans="2:2" ht="15.75" x14ac:dyDescent="0.25">
      <c r="B967" s="1235"/>
    </row>
    <row r="968" spans="2:2" ht="15.75" x14ac:dyDescent="0.25">
      <c r="B968" s="1235"/>
    </row>
    <row r="969" spans="2:2" ht="15.75" x14ac:dyDescent="0.25">
      <c r="B969" s="1235"/>
    </row>
    <row r="970" spans="2:2" ht="15.75" x14ac:dyDescent="0.25">
      <c r="B970" s="1235"/>
    </row>
    <row r="971" spans="2:2" ht="15.75" x14ac:dyDescent="0.25">
      <c r="B971" s="1235"/>
    </row>
    <row r="972" spans="2:2" ht="15.75" x14ac:dyDescent="0.25">
      <c r="B972" s="1235"/>
    </row>
    <row r="973" spans="2:2" ht="15.75" x14ac:dyDescent="0.25">
      <c r="B973" s="1235"/>
    </row>
    <row r="974" spans="2:2" ht="15.75" x14ac:dyDescent="0.25">
      <c r="B974" s="1235"/>
    </row>
    <row r="975" spans="2:2" ht="15.75" x14ac:dyDescent="0.25">
      <c r="B975" s="1235"/>
    </row>
    <row r="976" spans="2:2" ht="15.75" x14ac:dyDescent="0.25">
      <c r="B976" s="1235"/>
    </row>
    <row r="977" spans="2:2" ht="15.75" x14ac:dyDescent="0.25">
      <c r="B977" s="1235"/>
    </row>
    <row r="978" spans="2:2" ht="15.75" x14ac:dyDescent="0.25">
      <c r="B978" s="1235"/>
    </row>
    <row r="979" spans="2:2" ht="15.75" x14ac:dyDescent="0.25">
      <c r="B979" s="1235"/>
    </row>
    <row r="980" spans="2:2" ht="15.75" x14ac:dyDescent="0.25">
      <c r="B980" s="1235"/>
    </row>
    <row r="981" spans="2:2" ht="15.75" x14ac:dyDescent="0.25">
      <c r="B981" s="1235"/>
    </row>
    <row r="982" spans="2:2" ht="15.75" x14ac:dyDescent="0.25">
      <c r="B982" s="1235"/>
    </row>
    <row r="983" spans="2:2" ht="15.75" x14ac:dyDescent="0.25">
      <c r="B983" s="1235"/>
    </row>
    <row r="984" spans="2:2" ht="15.75" x14ac:dyDescent="0.25">
      <c r="B984" s="1235"/>
    </row>
    <row r="985" spans="2:2" ht="15.75" x14ac:dyDescent="0.25">
      <c r="B985" s="1235"/>
    </row>
    <row r="986" spans="2:2" ht="15.75" x14ac:dyDescent="0.25">
      <c r="B986" s="1235"/>
    </row>
    <row r="987" spans="2:2" ht="15.75" x14ac:dyDescent="0.25">
      <c r="B987" s="1235"/>
    </row>
    <row r="988" spans="2:2" ht="15.75" x14ac:dyDescent="0.25">
      <c r="B988" s="1235"/>
    </row>
    <row r="989" spans="2:2" ht="15.75" x14ac:dyDescent="0.25">
      <c r="B989" s="1235"/>
    </row>
    <row r="990" spans="2:2" ht="15.75" x14ac:dyDescent="0.25">
      <c r="B990" s="1235"/>
    </row>
    <row r="991" spans="2:2" ht="15.75" x14ac:dyDescent="0.25">
      <c r="B991" s="1235"/>
    </row>
    <row r="992" spans="2:2" ht="15.75" x14ac:dyDescent="0.25">
      <c r="B992" s="1235"/>
    </row>
    <row r="993" spans="2:2" ht="15.75" x14ac:dyDescent="0.25">
      <c r="B993" s="1235"/>
    </row>
    <row r="994" spans="2:2" ht="15.75" x14ac:dyDescent="0.25">
      <c r="B994" s="1235"/>
    </row>
    <row r="995" spans="2:2" ht="15.75" x14ac:dyDescent="0.25">
      <c r="B995" s="1235"/>
    </row>
    <row r="996" spans="2:2" ht="15.75" x14ac:dyDescent="0.25">
      <c r="B996" s="1235"/>
    </row>
    <row r="997" spans="2:2" ht="15.75" x14ac:dyDescent="0.25">
      <c r="B997" s="1235"/>
    </row>
    <row r="998" spans="2:2" ht="15.75" x14ac:dyDescent="0.25">
      <c r="B998" s="1235"/>
    </row>
    <row r="999" spans="2:2" ht="15.75" x14ac:dyDescent="0.25">
      <c r="B999" s="1235"/>
    </row>
    <row r="1000" spans="2:2" ht="15.75" x14ac:dyDescent="0.25">
      <c r="B1000" s="1235"/>
    </row>
    <row r="1001" spans="2:2" ht="15.75" x14ac:dyDescent="0.25">
      <c r="B1001" s="1235"/>
    </row>
  </sheetData>
  <mergeCells count="45">
    <mergeCell ref="C45:M45"/>
    <mergeCell ref="B1:C1"/>
    <mergeCell ref="A2:A11"/>
    <mergeCell ref="C2:M2"/>
    <mergeCell ref="C3:M3"/>
    <mergeCell ref="F4:G4"/>
    <mergeCell ref="C5:M5"/>
    <mergeCell ref="C7:D7"/>
    <mergeCell ref="I7:M7"/>
    <mergeCell ref="B8:B10"/>
    <mergeCell ref="C8:E8"/>
    <mergeCell ref="C9:D9"/>
    <mergeCell ref="F9:G9"/>
    <mergeCell ref="I9:J9"/>
    <mergeCell ref="C10:D10"/>
    <mergeCell ref="F10:G10"/>
    <mergeCell ref="I10:J10"/>
    <mergeCell ref="C48:M48"/>
    <mergeCell ref="C11:M11"/>
    <mergeCell ref="A12:A48"/>
    <mergeCell ref="C12:M12"/>
    <mergeCell ref="B13:B19"/>
    <mergeCell ref="B20:B23"/>
    <mergeCell ref="B27:B29"/>
    <mergeCell ref="F38:G38"/>
    <mergeCell ref="H39:I39"/>
    <mergeCell ref="B40:B43"/>
    <mergeCell ref="F41:F42"/>
    <mergeCell ref="G41:J42"/>
    <mergeCell ref="L41:M42"/>
    <mergeCell ref="C44:M44"/>
    <mergeCell ref="C46:M46"/>
    <mergeCell ref="C47:M47"/>
    <mergeCell ref="A49:A54"/>
    <mergeCell ref="C49:M49"/>
    <mergeCell ref="C50:M50"/>
    <mergeCell ref="C51:M51"/>
    <mergeCell ref="C52:M52"/>
    <mergeCell ref="C53:M53"/>
    <mergeCell ref="C54:M54"/>
    <mergeCell ref="A55:A57"/>
    <mergeCell ref="C55:M55"/>
    <mergeCell ref="C56:M56"/>
    <mergeCell ref="C57:M57"/>
    <mergeCell ref="C58:M58"/>
  </mergeCells>
  <dataValidations count="1">
    <dataValidation allowBlank="1" showErrorMessage="1" sqref="I7:M7" xr:uid="{00000000-0002-0000-0D00-000000000000}"/>
  </dataValidations>
  <hyperlinks>
    <hyperlink ref="C53" r:id="rId1" xr:uid="{00000000-0004-0000-0D00-000000000000}"/>
  </hyperlinks>
  <pageMargins left="0.7" right="0.7" top="0.75" bottom="0.75" header="0" footer="0"/>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M62"/>
  <sheetViews>
    <sheetView topLeftCell="B12" zoomScaleNormal="100" workbookViewId="0">
      <selection activeCell="O17" sqref="O17"/>
    </sheetView>
  </sheetViews>
  <sheetFormatPr baseColWidth="10" defaultColWidth="11.42578125" defaultRowHeight="15.75" x14ac:dyDescent="0.25"/>
  <cols>
    <col min="1" max="1" width="25.140625" style="1" customWidth="1"/>
    <col min="2" max="2" width="33.140625" style="2" customWidth="1"/>
    <col min="3" max="16384" width="11.42578125" style="1"/>
  </cols>
  <sheetData>
    <row r="1" spans="1:13" ht="16.5" thickBot="1" x14ac:dyDescent="0.3">
      <c r="A1" s="110"/>
      <c r="B1" s="109" t="s">
        <v>1014</v>
      </c>
      <c r="C1" s="108"/>
      <c r="D1" s="108"/>
      <c r="E1" s="108"/>
      <c r="F1" s="108"/>
      <c r="G1" s="108"/>
      <c r="H1" s="108"/>
      <c r="I1" s="108"/>
      <c r="J1" s="108"/>
      <c r="K1" s="108"/>
      <c r="L1" s="108"/>
      <c r="M1" s="107"/>
    </row>
    <row r="2" spans="1:13" ht="32.25" customHeight="1" x14ac:dyDescent="0.25">
      <c r="A2" s="1542" t="s">
        <v>67</v>
      </c>
      <c r="B2" s="106" t="s">
        <v>68</v>
      </c>
      <c r="C2" s="1545" t="s">
        <v>1015</v>
      </c>
      <c r="D2" s="1546"/>
      <c r="E2" s="1546"/>
      <c r="F2" s="1546"/>
      <c r="G2" s="1546"/>
      <c r="H2" s="1546"/>
      <c r="I2" s="1546"/>
      <c r="J2" s="1546"/>
      <c r="K2" s="1546"/>
      <c r="L2" s="1546"/>
      <c r="M2" s="1547"/>
    </row>
    <row r="3" spans="1:13" ht="31.5" x14ac:dyDescent="0.25">
      <c r="A3" s="1543"/>
      <c r="B3" s="13" t="s">
        <v>1016</v>
      </c>
      <c r="C3" s="1520" t="s">
        <v>1017</v>
      </c>
      <c r="D3" s="1521"/>
      <c r="E3" s="1521"/>
      <c r="F3" s="1521"/>
      <c r="G3" s="1521"/>
      <c r="H3" s="1521"/>
      <c r="I3" s="1521"/>
      <c r="J3" s="1521"/>
      <c r="K3" s="1521"/>
      <c r="L3" s="1521"/>
      <c r="M3" s="1522"/>
    </row>
    <row r="4" spans="1:13" x14ac:dyDescent="0.25">
      <c r="A4" s="1543"/>
      <c r="B4" s="65" t="s">
        <v>72</v>
      </c>
      <c r="C4" s="105" t="s">
        <v>135</v>
      </c>
      <c r="D4" s="104"/>
      <c r="E4" s="103"/>
      <c r="F4" s="1553" t="s">
        <v>74</v>
      </c>
      <c r="G4" s="1554"/>
      <c r="H4" s="102">
        <v>40</v>
      </c>
      <c r="I4" s="101"/>
      <c r="J4" s="101"/>
      <c r="K4" s="101"/>
      <c r="L4" s="101"/>
      <c r="M4" s="100"/>
    </row>
    <row r="5" spans="1:13" x14ac:dyDescent="0.25">
      <c r="A5" s="1543"/>
      <c r="B5" s="65" t="s">
        <v>75</v>
      </c>
      <c r="C5" s="1548" t="s">
        <v>1018</v>
      </c>
      <c r="D5" s="1550"/>
      <c r="E5" s="1550"/>
      <c r="F5" s="1550"/>
      <c r="G5" s="1550"/>
      <c r="H5" s="1550"/>
      <c r="I5" s="1550"/>
      <c r="J5" s="1550"/>
      <c r="K5" s="1550"/>
      <c r="L5" s="1550"/>
      <c r="M5" s="1551"/>
    </row>
    <row r="6" spans="1:13" x14ac:dyDescent="0.25">
      <c r="A6" s="1543"/>
      <c r="B6" s="65" t="s">
        <v>76</v>
      </c>
      <c r="C6" s="1548" t="s">
        <v>1019</v>
      </c>
      <c r="D6" s="1550"/>
      <c r="E6" s="1550"/>
      <c r="F6" s="1550"/>
      <c r="G6" s="1550"/>
      <c r="H6" s="1550"/>
      <c r="I6" s="1550"/>
      <c r="J6" s="1550"/>
      <c r="K6" s="1550"/>
      <c r="L6" s="1550"/>
      <c r="M6" s="1551"/>
    </row>
    <row r="7" spans="1:13" x14ac:dyDescent="0.25">
      <c r="A7" s="1543"/>
      <c r="B7" s="13" t="s">
        <v>929</v>
      </c>
      <c r="C7" s="1685" t="s">
        <v>243</v>
      </c>
      <c r="D7" s="1686"/>
      <c r="E7" s="99"/>
      <c r="F7" s="99"/>
      <c r="G7" s="98"/>
      <c r="H7" s="97" t="s">
        <v>79</v>
      </c>
      <c r="I7" s="1687" t="s">
        <v>244</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56.25" customHeight="1" x14ac:dyDescent="0.25">
      <c r="A11" s="1543"/>
      <c r="B11" s="13" t="s">
        <v>85</v>
      </c>
      <c r="C11" s="1682" t="s">
        <v>1020</v>
      </c>
      <c r="D11" s="1683"/>
      <c r="E11" s="1683"/>
      <c r="F11" s="1683"/>
      <c r="G11" s="1683"/>
      <c r="H11" s="1683"/>
      <c r="I11" s="1683"/>
      <c r="J11" s="1683"/>
      <c r="K11" s="1683"/>
      <c r="L11" s="1683"/>
      <c r="M11" s="1684"/>
    </row>
    <row r="12" spans="1:13" ht="339.75" customHeight="1" x14ac:dyDescent="0.25">
      <c r="A12" s="1543"/>
      <c r="B12" s="13" t="s">
        <v>1021</v>
      </c>
      <c r="C12" s="1692" t="s">
        <v>1022</v>
      </c>
      <c r="D12" s="1693"/>
      <c r="E12" s="1693"/>
      <c r="F12" s="1693"/>
      <c r="G12" s="1693"/>
      <c r="H12" s="1693"/>
      <c r="I12" s="1693"/>
      <c r="J12" s="1693"/>
      <c r="K12" s="1693"/>
      <c r="L12" s="1693"/>
      <c r="M12" s="1694"/>
    </row>
    <row r="13" spans="1:13" ht="47.25" x14ac:dyDescent="0.25">
      <c r="A13" s="1543"/>
      <c r="B13" s="13" t="s">
        <v>1023</v>
      </c>
      <c r="C13" s="1517" t="s">
        <v>1024</v>
      </c>
      <c r="D13" s="1518"/>
      <c r="E13" s="1518"/>
      <c r="F13" s="1518"/>
      <c r="G13" s="1518"/>
      <c r="H13" s="1518"/>
      <c r="I13" s="1518"/>
      <c r="J13" s="1518"/>
      <c r="K13" s="1518"/>
      <c r="L13" s="1518"/>
      <c r="M13" s="1519"/>
    </row>
    <row r="14" spans="1:13" ht="31.5" customHeight="1" x14ac:dyDescent="0.25">
      <c r="A14" s="1543"/>
      <c r="B14" s="1689" t="s">
        <v>1025</v>
      </c>
      <c r="C14" s="1517" t="s">
        <v>294</v>
      </c>
      <c r="D14" s="1518"/>
      <c r="E14" s="93" t="s">
        <v>1026</v>
      </c>
      <c r="F14" s="1540" t="s">
        <v>1027</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239</v>
      </c>
      <c r="D16" s="1515"/>
      <c r="E16" s="1515"/>
      <c r="F16" s="1515"/>
      <c r="G16" s="1515"/>
      <c r="H16" s="1515"/>
      <c r="I16" s="1515"/>
      <c r="J16" s="1515"/>
      <c r="K16" s="1515"/>
      <c r="L16" s="1515"/>
      <c r="M16" s="1516"/>
    </row>
    <row r="17" spans="1:13" ht="34.5" customHeight="1" x14ac:dyDescent="0.25">
      <c r="A17" s="1699"/>
      <c r="B17" s="12" t="s">
        <v>1028</v>
      </c>
      <c r="C17" s="1514" t="s">
        <v>1029</v>
      </c>
      <c r="D17" s="1515"/>
      <c r="E17" s="1515"/>
      <c r="F17" s="1515"/>
      <c r="G17" s="1515"/>
      <c r="H17" s="1515"/>
      <c r="I17" s="1515"/>
      <c r="J17" s="1515"/>
      <c r="K17" s="1515"/>
      <c r="L17" s="1515"/>
      <c r="M17" s="151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t="s">
        <v>933</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933</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68">
        <v>7764</v>
      </c>
      <c r="E30" s="57"/>
      <c r="F30" s="55" t="s">
        <v>112</v>
      </c>
      <c r="G30" s="67">
        <v>2021</v>
      </c>
      <c r="H30" s="57"/>
      <c r="I30" s="55" t="s">
        <v>113</v>
      </c>
      <c r="J30" s="1540" t="s">
        <v>1030</v>
      </c>
      <c r="K30" s="1518"/>
      <c r="L30" s="1541"/>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1031</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346">
        <v>5530</v>
      </c>
      <c r="E37" s="36"/>
      <c r="F37" s="346">
        <v>3047</v>
      </c>
      <c r="G37" s="36"/>
      <c r="H37" s="346">
        <v>1734</v>
      </c>
      <c r="I37" s="36"/>
      <c r="J37" s="346">
        <v>12000</v>
      </c>
      <c r="K37" s="36"/>
      <c r="L37" s="346">
        <v>12000</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346">
        <v>12000</v>
      </c>
      <c r="E39" s="36"/>
      <c r="F39" s="346">
        <v>12000</v>
      </c>
      <c r="G39" s="36"/>
      <c r="H39" s="346">
        <v>12000</v>
      </c>
      <c r="I39" s="36"/>
      <c r="J39" s="346">
        <v>12000</v>
      </c>
      <c r="K39" s="36"/>
      <c r="L39" s="346">
        <v>12000</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346">
        <v>12000</v>
      </c>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346">
        <v>2032</v>
      </c>
      <c r="E43" s="347"/>
      <c r="F43" s="1700">
        <v>106311</v>
      </c>
      <c r="G43" s="1701"/>
      <c r="H43" s="1702"/>
      <c r="I43" s="1702"/>
      <c r="J43" s="34"/>
      <c r="K43" s="35"/>
      <c r="L43" s="34"/>
      <c r="M43" s="33"/>
    </row>
    <row r="44" spans="1:13" x14ac:dyDescent="0.25">
      <c r="A44" s="1699"/>
      <c r="B44" s="1528"/>
      <c r="C44" s="32"/>
      <c r="D44" s="31"/>
      <c r="E44" s="30"/>
      <c r="F44" s="31"/>
      <c r="G44" s="30"/>
      <c r="H44" s="29"/>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t="s">
        <v>1032</v>
      </c>
      <c r="H46" s="1531"/>
      <c r="I46" s="1531"/>
      <c r="J46" s="1531"/>
      <c r="K46" s="21" t="s">
        <v>101</v>
      </c>
      <c r="L46" s="1532"/>
      <c r="M46" s="1533"/>
    </row>
    <row r="47" spans="1:13" x14ac:dyDescent="0.25">
      <c r="A47" s="1699"/>
      <c r="B47" s="1528"/>
      <c r="C47" s="20"/>
      <c r="D47" s="19" t="s">
        <v>933</v>
      </c>
      <c r="E47" s="18"/>
      <c r="F47" s="15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1.75" customHeight="1" x14ac:dyDescent="0.25">
      <c r="A49" s="1699"/>
      <c r="B49" s="13" t="s">
        <v>139</v>
      </c>
      <c r="C49" s="1514" t="s">
        <v>1033</v>
      </c>
      <c r="D49" s="1515"/>
      <c r="E49" s="1515"/>
      <c r="F49" s="1515"/>
      <c r="G49" s="1515"/>
      <c r="H49" s="1515"/>
      <c r="I49" s="1515"/>
      <c r="J49" s="1515"/>
      <c r="K49" s="1515"/>
      <c r="L49" s="1515"/>
      <c r="M49" s="1516"/>
    </row>
    <row r="50" spans="1:13" ht="46.5" customHeight="1" x14ac:dyDescent="0.25">
      <c r="A50" s="1699"/>
      <c r="B50" s="12" t="s">
        <v>141</v>
      </c>
      <c r="C50" s="1695" t="s">
        <v>1034</v>
      </c>
      <c r="D50" s="1696"/>
      <c r="E50" s="1696"/>
      <c r="F50" s="1696"/>
      <c r="G50" s="1696"/>
      <c r="H50" s="1696"/>
      <c r="I50" s="1696"/>
      <c r="J50" s="1696"/>
      <c r="K50" s="1696"/>
      <c r="L50" s="1696"/>
      <c r="M50" s="1697"/>
    </row>
    <row r="51" spans="1:13" x14ac:dyDescent="0.25">
      <c r="A51" s="1699"/>
      <c r="B51" s="12" t="s">
        <v>143</v>
      </c>
      <c r="C51" s="11">
        <v>90</v>
      </c>
      <c r="D51" s="10"/>
      <c r="E51" s="10"/>
      <c r="F51" s="10"/>
      <c r="G51" s="10"/>
      <c r="H51" s="10"/>
      <c r="I51" s="10"/>
      <c r="J51" s="10"/>
      <c r="K51" s="10"/>
      <c r="L51" s="10"/>
      <c r="M51" s="9"/>
    </row>
    <row r="52" spans="1:13" x14ac:dyDescent="0.25">
      <c r="A52" s="1699"/>
      <c r="B52" s="12" t="s">
        <v>144</v>
      </c>
      <c r="C52" s="11">
        <v>2021</v>
      </c>
      <c r="D52" s="10"/>
      <c r="E52" s="10"/>
      <c r="F52" s="10"/>
      <c r="G52" s="10"/>
      <c r="H52" s="10"/>
      <c r="I52" s="10"/>
      <c r="J52" s="10"/>
      <c r="K52" s="10"/>
      <c r="L52" s="10"/>
      <c r="M52" s="9"/>
    </row>
    <row r="53" spans="1:13" ht="15.75" customHeight="1" x14ac:dyDescent="0.25">
      <c r="A53" s="1506" t="s">
        <v>60</v>
      </c>
      <c r="B53" s="7" t="s">
        <v>145</v>
      </c>
      <c r="C53" s="1703" t="s">
        <v>1035</v>
      </c>
      <c r="D53" s="1704"/>
      <c r="E53" s="1704"/>
      <c r="F53" s="1704"/>
      <c r="G53" s="1704"/>
      <c r="H53" s="1704"/>
      <c r="I53" s="1704"/>
      <c r="J53" s="1704"/>
      <c r="K53" s="1704"/>
      <c r="L53" s="1704"/>
      <c r="M53" s="1705"/>
    </row>
    <row r="54" spans="1:13" ht="15.75" customHeight="1" x14ac:dyDescent="0.25">
      <c r="A54" s="1507"/>
      <c r="B54" s="7" t="s">
        <v>147</v>
      </c>
      <c r="C54" s="1703" t="s">
        <v>1036</v>
      </c>
      <c r="D54" s="1704"/>
      <c r="E54" s="1704"/>
      <c r="F54" s="1704"/>
      <c r="G54" s="1704"/>
      <c r="H54" s="1704"/>
      <c r="I54" s="1704"/>
      <c r="J54" s="1704"/>
      <c r="K54" s="1704"/>
      <c r="L54" s="1704"/>
      <c r="M54" s="1705"/>
    </row>
    <row r="55" spans="1:13" ht="15.75" customHeight="1" x14ac:dyDescent="0.25">
      <c r="A55" s="1507"/>
      <c r="B55" s="7" t="s">
        <v>149</v>
      </c>
      <c r="C55" s="1703" t="s">
        <v>244</v>
      </c>
      <c r="D55" s="1704"/>
      <c r="E55" s="1704"/>
      <c r="F55" s="1704"/>
      <c r="G55" s="1704"/>
      <c r="H55" s="1704"/>
      <c r="I55" s="1704"/>
      <c r="J55" s="1704"/>
      <c r="K55" s="1704"/>
      <c r="L55" s="1704"/>
      <c r="M55" s="1705"/>
    </row>
    <row r="56" spans="1:13" ht="15.75" customHeight="1" x14ac:dyDescent="0.25">
      <c r="A56" s="1507"/>
      <c r="B56" s="8" t="s">
        <v>151</v>
      </c>
      <c r="C56" s="1703" t="s">
        <v>1037</v>
      </c>
      <c r="D56" s="1704"/>
      <c r="E56" s="1704"/>
      <c r="F56" s="1704"/>
      <c r="G56" s="1704"/>
      <c r="H56" s="1704"/>
      <c r="I56" s="1704"/>
      <c r="J56" s="1704"/>
      <c r="K56" s="1704"/>
      <c r="L56" s="1704"/>
      <c r="M56" s="1705"/>
    </row>
    <row r="57" spans="1:13" ht="15.75" customHeight="1" x14ac:dyDescent="0.25">
      <c r="A57" s="1507"/>
      <c r="B57" s="7" t="s">
        <v>153</v>
      </c>
      <c r="C57" s="1706" t="s">
        <v>1038</v>
      </c>
      <c r="D57" s="1704"/>
      <c r="E57" s="1704"/>
      <c r="F57" s="1704"/>
      <c r="G57" s="1704"/>
      <c r="H57" s="1704"/>
      <c r="I57" s="1704"/>
      <c r="J57" s="1704"/>
      <c r="K57" s="1704"/>
      <c r="L57" s="1704"/>
      <c r="M57" s="1705"/>
    </row>
    <row r="58" spans="1:13" ht="16.5" thickBot="1" x14ac:dyDescent="0.3">
      <c r="A58" s="1510"/>
      <c r="B58" s="7" t="s">
        <v>155</v>
      </c>
      <c r="C58" s="1703">
        <v>3649090</v>
      </c>
      <c r="D58" s="1704"/>
      <c r="E58" s="1704"/>
      <c r="F58" s="1704"/>
      <c r="G58" s="1704"/>
      <c r="H58" s="1704"/>
      <c r="I58" s="1704"/>
      <c r="J58" s="1704"/>
      <c r="K58" s="1704"/>
      <c r="L58" s="1704"/>
      <c r="M58" s="1705"/>
    </row>
    <row r="59" spans="1:13" ht="15.75" customHeight="1" x14ac:dyDescent="0.25">
      <c r="A59" s="1506" t="s">
        <v>156</v>
      </c>
      <c r="B59" s="6" t="s">
        <v>157</v>
      </c>
      <c r="C59" s="1548" t="s">
        <v>1039</v>
      </c>
      <c r="D59" s="1550"/>
      <c r="E59" s="1550"/>
      <c r="F59" s="1550"/>
      <c r="G59" s="1550"/>
      <c r="H59" s="1550"/>
      <c r="I59" s="1550"/>
      <c r="J59" s="1550"/>
      <c r="K59" s="1550"/>
      <c r="L59" s="1550"/>
      <c r="M59" s="1551"/>
    </row>
    <row r="60" spans="1:13" ht="30" customHeight="1" x14ac:dyDescent="0.25">
      <c r="A60" s="1507"/>
      <c r="B60" s="6" t="s">
        <v>158</v>
      </c>
      <c r="C60" s="1548" t="s">
        <v>1040</v>
      </c>
      <c r="D60" s="1550"/>
      <c r="E60" s="1550"/>
      <c r="F60" s="1550"/>
      <c r="G60" s="1550"/>
      <c r="H60" s="1550"/>
      <c r="I60" s="1550"/>
      <c r="J60" s="1550"/>
      <c r="K60" s="1550"/>
      <c r="L60" s="1550"/>
      <c r="M60" s="1551"/>
    </row>
    <row r="61" spans="1:13" ht="30" customHeight="1" thickBot="1" x14ac:dyDescent="0.3">
      <c r="A61" s="1507"/>
      <c r="B61" s="5" t="s">
        <v>79</v>
      </c>
      <c r="C61" s="1548" t="s">
        <v>244</v>
      </c>
      <c r="D61" s="1550"/>
      <c r="E61" s="1550"/>
      <c r="F61" s="1550"/>
      <c r="G61" s="1550"/>
      <c r="H61" s="1550"/>
      <c r="I61" s="1550"/>
      <c r="J61" s="1550"/>
      <c r="K61" s="1550"/>
      <c r="L61" s="1550"/>
      <c r="M61" s="1551"/>
    </row>
    <row r="62" spans="1:13" ht="16.5" thickBot="1" x14ac:dyDescent="0.3">
      <c r="A62" s="4" t="s">
        <v>64</v>
      </c>
      <c r="B62" s="3"/>
      <c r="C62" s="1707">
        <v>3649090</v>
      </c>
      <c r="D62" s="1708"/>
      <c r="E62" s="1708"/>
      <c r="F62" s="1708"/>
      <c r="G62" s="1708"/>
      <c r="H62" s="1708"/>
      <c r="I62" s="1708"/>
      <c r="J62" s="1708"/>
      <c r="K62" s="1708"/>
      <c r="L62" s="1708"/>
      <c r="M62" s="1709"/>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0E00-000000000000}"/>
    <dataValidation allowBlank="1" showInputMessage="1" showErrorMessage="1" prompt="Incluir una ficha por cada indicador, ya sea de producto o de resultado" sqref="B1" xr:uid="{00000000-0002-0000-0E00-000001000000}"/>
    <dataValidation allowBlank="1" showInputMessage="1" showErrorMessage="1" prompt="Identifique el ODS a que le apunta el indicador de producto. Seleccione de la lista desplegable._x000a_" sqref="B14:B15" xr:uid="{00000000-0002-0000-0E00-000002000000}"/>
    <dataValidation allowBlank="1" showInputMessage="1" showErrorMessage="1" prompt="Identifique la meta ODS a que le apunta el indicador de producto. Seleccione de la lista desplegable." sqref="E14" xr:uid="{00000000-0002-0000-0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5000000}"/>
    <dataValidation type="list" allowBlank="1" showInputMessage="1" showErrorMessage="1" sqref="I7:M7" xr:uid="{00000000-0002-0000-0E00-000006000000}">
      <formula1>INDIRECT($C$7)</formula1>
    </dataValidation>
  </dataValidations>
  <hyperlinks>
    <hyperlink ref="C57" r:id="rId1" xr:uid="{00000000-0004-0000-0E00-000000000000}"/>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M62"/>
  <sheetViews>
    <sheetView topLeftCell="B11" workbookViewId="0">
      <selection activeCell="P16" sqref="P16"/>
    </sheetView>
  </sheetViews>
  <sheetFormatPr baseColWidth="10" defaultColWidth="11.42578125" defaultRowHeight="15.75" x14ac:dyDescent="0.25"/>
  <cols>
    <col min="1" max="1" width="25.140625" style="1" customWidth="1"/>
    <col min="2" max="2" width="39.140625" style="2" customWidth="1"/>
    <col min="3" max="5" width="11.42578125" style="1"/>
    <col min="6" max="6" width="12.7109375" style="1" bestFit="1" customWidth="1"/>
    <col min="7" max="11" width="11.42578125" style="1"/>
    <col min="12" max="12" width="12.7109375" style="1" bestFit="1" customWidth="1"/>
    <col min="13" max="16384" width="11.42578125" style="1"/>
  </cols>
  <sheetData>
    <row r="1" spans="1:13" ht="16.5" thickBot="1" x14ac:dyDescent="0.3">
      <c r="A1" s="110"/>
      <c r="B1" s="109" t="s">
        <v>1041</v>
      </c>
      <c r="C1" s="108"/>
      <c r="D1" s="108"/>
      <c r="E1" s="108"/>
      <c r="F1" s="108"/>
      <c r="G1" s="108"/>
      <c r="H1" s="108"/>
      <c r="I1" s="108"/>
      <c r="J1" s="108"/>
      <c r="K1" s="108"/>
      <c r="L1" s="108"/>
      <c r="M1" s="107"/>
    </row>
    <row r="2" spans="1:13" x14ac:dyDescent="0.25">
      <c r="A2" s="1542" t="s">
        <v>67</v>
      </c>
      <c r="B2" s="106" t="s">
        <v>68</v>
      </c>
      <c r="C2" s="1545" t="s">
        <v>1042</v>
      </c>
      <c r="D2" s="1546"/>
      <c r="E2" s="1546"/>
      <c r="F2" s="1546"/>
      <c r="G2" s="1546"/>
      <c r="H2" s="1546"/>
      <c r="I2" s="1546"/>
      <c r="J2" s="1546"/>
      <c r="K2" s="1546"/>
      <c r="L2" s="1546"/>
      <c r="M2" s="1547"/>
    </row>
    <row r="3" spans="1:13" ht="31.5" x14ac:dyDescent="0.25">
      <c r="A3" s="1543"/>
      <c r="B3" s="13" t="s">
        <v>1016</v>
      </c>
      <c r="C3" s="1520" t="s">
        <v>1017</v>
      </c>
      <c r="D3" s="1521"/>
      <c r="E3" s="1521"/>
      <c r="F3" s="1521"/>
      <c r="G3" s="1521"/>
      <c r="H3" s="1521"/>
      <c r="I3" s="1521"/>
      <c r="J3" s="1521"/>
      <c r="K3" s="1521"/>
      <c r="L3" s="1521"/>
      <c r="M3" s="1522"/>
    </row>
    <row r="4" spans="1:13" ht="15.75" customHeight="1" x14ac:dyDescent="0.25">
      <c r="A4" s="1543"/>
      <c r="B4" s="65" t="s">
        <v>72</v>
      </c>
      <c r="C4" s="343"/>
      <c r="D4" s="118" t="s">
        <v>241</v>
      </c>
      <c r="E4" s="103"/>
      <c r="F4" s="1714" t="s">
        <v>74</v>
      </c>
      <c r="G4" s="1715"/>
      <c r="H4" s="117">
        <v>72</v>
      </c>
      <c r="I4" s="344"/>
      <c r="J4" s="344"/>
      <c r="K4" s="344"/>
      <c r="L4" s="344"/>
      <c r="M4" s="345"/>
    </row>
    <row r="5" spans="1:13" x14ac:dyDescent="0.25">
      <c r="A5" s="1543"/>
      <c r="B5" s="65" t="s">
        <v>75</v>
      </c>
      <c r="C5" s="1548" t="s">
        <v>1018</v>
      </c>
      <c r="D5" s="1550"/>
      <c r="E5" s="1550"/>
      <c r="F5" s="1550"/>
      <c r="G5" s="1550"/>
      <c r="H5" s="1550"/>
      <c r="I5" s="1550"/>
      <c r="J5" s="1550"/>
      <c r="K5" s="1550"/>
      <c r="L5" s="1550"/>
      <c r="M5" s="1551"/>
    </row>
    <row r="6" spans="1:13" x14ac:dyDescent="0.25">
      <c r="A6" s="1543"/>
      <c r="B6" s="65" t="s">
        <v>76</v>
      </c>
      <c r="C6" s="1703" t="s">
        <v>1043</v>
      </c>
      <c r="D6" s="1704"/>
      <c r="E6" s="1704"/>
      <c r="F6" s="1704"/>
      <c r="G6" s="1704"/>
      <c r="H6" s="1704"/>
      <c r="I6" s="1704"/>
      <c r="J6" s="1704"/>
      <c r="K6" s="1704"/>
      <c r="L6" s="1704"/>
      <c r="M6" s="1705"/>
    </row>
    <row r="7" spans="1:13" x14ac:dyDescent="0.25">
      <c r="A7" s="1543"/>
      <c r="B7" s="13" t="s">
        <v>929</v>
      </c>
      <c r="C7" s="1685" t="s">
        <v>243</v>
      </c>
      <c r="D7" s="1686"/>
      <c r="E7" s="99"/>
      <c r="F7" s="99"/>
      <c r="G7" s="98"/>
      <c r="H7" s="97" t="s">
        <v>79</v>
      </c>
      <c r="I7" s="1687" t="s">
        <v>244</v>
      </c>
      <c r="J7" s="1686"/>
      <c r="K7" s="1686"/>
      <c r="L7" s="1686"/>
      <c r="M7" s="1688"/>
    </row>
    <row r="8" spans="1:13" x14ac:dyDescent="0.25">
      <c r="A8" s="1543"/>
      <c r="B8" s="1689" t="s">
        <v>77</v>
      </c>
      <c r="C8" s="1710" t="s">
        <v>244</v>
      </c>
      <c r="D8" s="1711"/>
      <c r="E8" s="95"/>
      <c r="F8" s="95"/>
      <c r="G8" s="95"/>
      <c r="H8" s="95"/>
      <c r="I8" s="95"/>
      <c r="J8" s="95"/>
      <c r="K8" s="95"/>
      <c r="L8" s="61"/>
      <c r="M8" s="60"/>
    </row>
    <row r="9" spans="1:13" ht="15.75" customHeight="1" x14ac:dyDescent="0.25">
      <c r="A9" s="1543"/>
      <c r="B9" s="1690"/>
      <c r="C9" s="1712"/>
      <c r="D9" s="1713"/>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79.349999999999994" customHeight="1" x14ac:dyDescent="0.25">
      <c r="A11" s="1543"/>
      <c r="B11" s="13" t="s">
        <v>85</v>
      </c>
      <c r="C11" s="1517" t="s">
        <v>1044</v>
      </c>
      <c r="D11" s="1518"/>
      <c r="E11" s="1518"/>
      <c r="F11" s="1518"/>
      <c r="G11" s="1518"/>
      <c r="H11" s="1518"/>
      <c r="I11" s="1518"/>
      <c r="J11" s="1518"/>
      <c r="K11" s="1518"/>
      <c r="L11" s="1518"/>
      <c r="M11" s="1519"/>
    </row>
    <row r="12" spans="1:13" ht="96.6" customHeight="1" x14ac:dyDescent="0.25">
      <c r="A12" s="1543"/>
      <c r="B12" s="13" t="s">
        <v>1021</v>
      </c>
      <c r="C12" s="1682" t="s">
        <v>1045</v>
      </c>
      <c r="D12" s="1683"/>
      <c r="E12" s="1683"/>
      <c r="F12" s="1683"/>
      <c r="G12" s="1683"/>
      <c r="H12" s="1683"/>
      <c r="I12" s="1683"/>
      <c r="J12" s="1683"/>
      <c r="K12" s="1683"/>
      <c r="L12" s="1683"/>
      <c r="M12" s="1684"/>
    </row>
    <row r="13" spans="1:13" ht="41.45" customHeight="1" x14ac:dyDescent="0.25">
      <c r="A13" s="1543"/>
      <c r="B13" s="13" t="s">
        <v>1023</v>
      </c>
      <c r="C13" s="1517" t="s">
        <v>1024</v>
      </c>
      <c r="D13" s="1518"/>
      <c r="E13" s="1518"/>
      <c r="F13" s="1518"/>
      <c r="G13" s="1518"/>
      <c r="H13" s="1518"/>
      <c r="I13" s="1518"/>
      <c r="J13" s="1518"/>
      <c r="K13" s="1518"/>
      <c r="L13" s="1518"/>
      <c r="M13" s="1519"/>
    </row>
    <row r="14" spans="1:13" ht="47.25" customHeight="1" x14ac:dyDescent="0.25">
      <c r="A14" s="1543"/>
      <c r="B14" s="1689" t="s">
        <v>1025</v>
      </c>
      <c r="C14" s="1517" t="s">
        <v>294</v>
      </c>
      <c r="D14" s="1518"/>
      <c r="E14" s="93" t="s">
        <v>1026</v>
      </c>
      <c r="F14" s="1718" t="s">
        <v>1027</v>
      </c>
      <c r="G14" s="1515"/>
      <c r="H14" s="1515"/>
      <c r="I14" s="1515"/>
      <c r="J14" s="1515"/>
      <c r="K14" s="1515"/>
      <c r="L14" s="1515"/>
      <c r="M14" s="1516"/>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7" t="s">
        <v>1046</v>
      </c>
      <c r="D16" s="1518"/>
      <c r="E16" s="1518"/>
      <c r="F16" s="1518"/>
      <c r="G16" s="1518"/>
      <c r="H16" s="1518"/>
      <c r="I16" s="1518"/>
      <c r="J16" s="1518"/>
      <c r="K16" s="1518"/>
      <c r="L16" s="1518"/>
      <c r="M16" s="1519"/>
    </row>
    <row r="17" spans="1:13" ht="27.75" customHeight="1" x14ac:dyDescent="0.25">
      <c r="A17" s="1699"/>
      <c r="B17" s="12" t="s">
        <v>1028</v>
      </c>
      <c r="C17" s="1517" t="s">
        <v>1047</v>
      </c>
      <c r="D17" s="1518"/>
      <c r="E17" s="1518"/>
      <c r="F17" s="1518"/>
      <c r="G17" s="1518"/>
      <c r="H17" s="1518"/>
      <c r="I17" s="1518"/>
      <c r="J17" s="1518"/>
      <c r="K17" s="1518"/>
      <c r="L17" s="1518"/>
      <c r="M17" s="1519"/>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18" t="s">
        <v>100</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100</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ht="16.5" x14ac:dyDescent="0.25">
      <c r="A30" s="1699"/>
      <c r="B30" s="70"/>
      <c r="C30" s="69" t="s">
        <v>110</v>
      </c>
      <c r="D30" s="935">
        <v>11.808999999999999</v>
      </c>
      <c r="E30" s="57"/>
      <c r="F30" s="55" t="s">
        <v>112</v>
      </c>
      <c r="G30" s="67">
        <v>2021</v>
      </c>
      <c r="H30" s="57"/>
      <c r="I30" s="55" t="s">
        <v>113</v>
      </c>
      <c r="J30" s="1540" t="s">
        <v>1048</v>
      </c>
      <c r="K30" s="1518"/>
      <c r="L30" s="1541"/>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6">
        <v>2022</v>
      </c>
      <c r="E33" s="54"/>
      <c r="F33" s="57" t="s">
        <v>116</v>
      </c>
      <c r="G33" s="56" t="s">
        <v>1031</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15">
        <v>19669</v>
      </c>
      <c r="E37" s="111"/>
      <c r="F37" s="114">
        <v>20652</v>
      </c>
      <c r="G37" s="113"/>
      <c r="H37" s="112">
        <v>21685</v>
      </c>
      <c r="I37" s="111"/>
      <c r="J37" s="346">
        <v>22769</v>
      </c>
      <c r="K37" s="36"/>
      <c r="L37" s="346">
        <v>23908</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346">
        <v>25103</v>
      </c>
      <c r="E39" s="36"/>
      <c r="F39" s="346">
        <v>26358</v>
      </c>
      <c r="G39" s="36"/>
      <c r="H39" s="346">
        <v>27676</v>
      </c>
      <c r="I39" s="36"/>
      <c r="J39" s="346">
        <v>29060</v>
      </c>
      <c r="K39" s="36"/>
      <c r="L39" s="346">
        <v>30513</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346">
        <v>32039</v>
      </c>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716">
        <v>279433</v>
      </c>
      <c r="G43" s="1717"/>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100</v>
      </c>
      <c r="F47" s="15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42.75" customHeight="1" x14ac:dyDescent="0.25">
      <c r="A49" s="1699"/>
      <c r="B49" s="13" t="s">
        <v>139</v>
      </c>
      <c r="C49" s="1517" t="s">
        <v>1049</v>
      </c>
      <c r="D49" s="1518"/>
      <c r="E49" s="1518"/>
      <c r="F49" s="1518"/>
      <c r="G49" s="1518"/>
      <c r="H49" s="1518"/>
      <c r="I49" s="1518"/>
      <c r="J49" s="1518"/>
      <c r="K49" s="1518"/>
      <c r="L49" s="1518"/>
      <c r="M49" s="1519"/>
    </row>
    <row r="50" spans="1:13" x14ac:dyDescent="0.25">
      <c r="A50" s="1699"/>
      <c r="B50" s="12" t="s">
        <v>141</v>
      </c>
      <c r="C50" s="1517" t="s">
        <v>1050</v>
      </c>
      <c r="D50" s="1518"/>
      <c r="E50" s="1518"/>
      <c r="F50" s="1518"/>
      <c r="G50" s="1518"/>
      <c r="H50" s="1518"/>
      <c r="I50" s="1518"/>
      <c r="J50" s="1518"/>
      <c r="K50" s="1518"/>
      <c r="L50" s="1518"/>
      <c r="M50" s="1519"/>
    </row>
    <row r="51" spans="1:13" x14ac:dyDescent="0.25">
      <c r="A51" s="1699"/>
      <c r="B51" s="12" t="s">
        <v>143</v>
      </c>
      <c r="C51" s="1517">
        <v>0</v>
      </c>
      <c r="D51" s="1518"/>
      <c r="E51" s="1518"/>
      <c r="F51" s="1518"/>
      <c r="G51" s="1518"/>
      <c r="H51" s="1518"/>
      <c r="I51" s="1518"/>
      <c r="J51" s="1518"/>
      <c r="K51" s="1518"/>
      <c r="L51" s="1518"/>
      <c r="M51" s="1519"/>
    </row>
    <row r="52" spans="1:13" x14ac:dyDescent="0.25">
      <c r="A52" s="1699"/>
      <c r="B52" s="12" t="s">
        <v>144</v>
      </c>
      <c r="C52" s="1517">
        <v>2020</v>
      </c>
      <c r="D52" s="1518"/>
      <c r="E52" s="1518"/>
      <c r="F52" s="1518"/>
      <c r="G52" s="1518"/>
      <c r="H52" s="1518"/>
      <c r="I52" s="1518"/>
      <c r="J52" s="1518"/>
      <c r="K52" s="1518"/>
      <c r="L52" s="1518"/>
      <c r="M52" s="1519"/>
    </row>
    <row r="53" spans="1:13" ht="15.75" customHeight="1" x14ac:dyDescent="0.25">
      <c r="A53" s="1506" t="s">
        <v>60</v>
      </c>
      <c r="B53" s="7" t="s">
        <v>145</v>
      </c>
      <c r="C53" s="1520" t="s">
        <v>254</v>
      </c>
      <c r="D53" s="1521"/>
      <c r="E53" s="1521"/>
      <c r="F53" s="1521"/>
      <c r="G53" s="1521"/>
      <c r="H53" s="1521"/>
      <c r="I53" s="1521"/>
      <c r="J53" s="1521"/>
      <c r="K53" s="1521"/>
      <c r="L53" s="1521"/>
      <c r="M53" s="1522"/>
    </row>
    <row r="54" spans="1:13" x14ac:dyDescent="0.25">
      <c r="A54" s="1507"/>
      <c r="B54" s="7" t="s">
        <v>147</v>
      </c>
      <c r="C54" s="1520" t="s">
        <v>1051</v>
      </c>
      <c r="D54" s="1521"/>
      <c r="E54" s="1521"/>
      <c r="F54" s="1521"/>
      <c r="G54" s="1521"/>
      <c r="H54" s="1521"/>
      <c r="I54" s="1521"/>
      <c r="J54" s="1521"/>
      <c r="K54" s="1521"/>
      <c r="L54" s="1521"/>
      <c r="M54" s="1522"/>
    </row>
    <row r="55" spans="1:13" x14ac:dyDescent="0.25">
      <c r="A55" s="1507"/>
      <c r="B55" s="7" t="s">
        <v>149</v>
      </c>
      <c r="C55" s="1520" t="s">
        <v>244</v>
      </c>
      <c r="D55" s="1521"/>
      <c r="E55" s="1521"/>
      <c r="F55" s="1521"/>
      <c r="G55" s="1521"/>
      <c r="H55" s="1521"/>
      <c r="I55" s="1521"/>
      <c r="J55" s="1521"/>
      <c r="K55" s="1521"/>
      <c r="L55" s="1521"/>
      <c r="M55" s="1522"/>
    </row>
    <row r="56" spans="1:13" ht="15.75" customHeight="1" x14ac:dyDescent="0.25">
      <c r="A56" s="1507"/>
      <c r="B56" s="8" t="s">
        <v>151</v>
      </c>
      <c r="C56" s="1520" t="s">
        <v>253</v>
      </c>
      <c r="D56" s="1521"/>
      <c r="E56" s="1521"/>
      <c r="F56" s="1521"/>
      <c r="G56" s="1521"/>
      <c r="H56" s="1521"/>
      <c r="I56" s="1521"/>
      <c r="J56" s="1521"/>
      <c r="K56" s="1521"/>
      <c r="L56" s="1521"/>
      <c r="M56" s="1522"/>
    </row>
    <row r="57" spans="1:13" ht="15.75" customHeight="1" x14ac:dyDescent="0.25">
      <c r="A57" s="1507"/>
      <c r="B57" s="7" t="s">
        <v>153</v>
      </c>
      <c r="C57" s="1523" t="s">
        <v>256</v>
      </c>
      <c r="D57" s="1521"/>
      <c r="E57" s="1521"/>
      <c r="F57" s="1521"/>
      <c r="G57" s="1521"/>
      <c r="H57" s="1521"/>
      <c r="I57" s="1521"/>
      <c r="J57" s="1521"/>
      <c r="K57" s="1521"/>
      <c r="L57" s="1521"/>
      <c r="M57" s="1522"/>
    </row>
    <row r="58" spans="1:13" ht="16.5" thickBot="1" x14ac:dyDescent="0.3">
      <c r="A58" s="1510"/>
      <c r="B58" s="7" t="s">
        <v>155</v>
      </c>
      <c r="C58" s="1520" t="s">
        <v>1052</v>
      </c>
      <c r="D58" s="1521"/>
      <c r="E58" s="1521"/>
      <c r="F58" s="1521"/>
      <c r="G58" s="1521"/>
      <c r="H58" s="1521"/>
      <c r="I58" s="1521"/>
      <c r="J58" s="1521"/>
      <c r="K58" s="1521"/>
      <c r="L58" s="1521"/>
      <c r="M58" s="1522"/>
    </row>
    <row r="59" spans="1:13" ht="15.75" customHeight="1" x14ac:dyDescent="0.25">
      <c r="A59" s="1506" t="s">
        <v>156</v>
      </c>
      <c r="B59" s="6" t="s">
        <v>157</v>
      </c>
      <c r="C59" s="1520" t="s">
        <v>1039</v>
      </c>
      <c r="D59" s="1521"/>
      <c r="E59" s="1521"/>
      <c r="F59" s="1521"/>
      <c r="G59" s="1521"/>
      <c r="H59" s="1521"/>
      <c r="I59" s="1521"/>
      <c r="J59" s="1521"/>
      <c r="K59" s="1521"/>
      <c r="L59" s="1521"/>
      <c r="M59" s="1522"/>
    </row>
    <row r="60" spans="1:13" ht="30" customHeight="1" x14ac:dyDescent="0.25">
      <c r="A60" s="1507"/>
      <c r="B60" s="6" t="s">
        <v>158</v>
      </c>
      <c r="C60" s="1520" t="s">
        <v>1053</v>
      </c>
      <c r="D60" s="1521"/>
      <c r="E60" s="1521"/>
      <c r="F60" s="1521"/>
      <c r="G60" s="1521"/>
      <c r="H60" s="1521"/>
      <c r="I60" s="1521"/>
      <c r="J60" s="1521"/>
      <c r="K60" s="1521"/>
      <c r="L60" s="1521"/>
      <c r="M60" s="1522"/>
    </row>
    <row r="61" spans="1:13" ht="30" customHeight="1" thickBot="1" x14ac:dyDescent="0.3">
      <c r="A61" s="1507"/>
      <c r="B61" s="5" t="s">
        <v>79</v>
      </c>
      <c r="C61" s="1520" t="s">
        <v>1054</v>
      </c>
      <c r="D61" s="1521"/>
      <c r="E61" s="1521"/>
      <c r="F61" s="1521"/>
      <c r="G61" s="1521"/>
      <c r="H61" s="1521"/>
      <c r="I61" s="1521"/>
      <c r="J61" s="1521"/>
      <c r="K61" s="1521"/>
      <c r="L61" s="1521"/>
      <c r="M61" s="1522"/>
    </row>
    <row r="62" spans="1:13" ht="16.5" thickBot="1" x14ac:dyDescent="0.3">
      <c r="A62" s="4" t="s">
        <v>64</v>
      </c>
      <c r="B62" s="3"/>
      <c r="C62" s="1707"/>
      <c r="D62" s="1708"/>
      <c r="E62" s="1708"/>
      <c r="F62" s="1708"/>
      <c r="G62" s="1708"/>
      <c r="H62" s="1708"/>
      <c r="I62" s="1708"/>
      <c r="J62" s="1708"/>
      <c r="K62" s="1708"/>
      <c r="L62" s="1708"/>
      <c r="M62" s="1709"/>
    </row>
  </sheetData>
  <mergeCells count="52">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2:M12"/>
    <mergeCell ref="C13:M13"/>
    <mergeCell ref="B14:B15"/>
    <mergeCell ref="C14:D14"/>
    <mergeCell ref="C15:M15"/>
    <mergeCell ref="F14:M14"/>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8:D9"/>
    <mergeCell ref="C11:M1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7">
    <dataValidation allowBlank="1" showInputMessage="1" showErrorMessage="1" prompt="Seleccione de la lista desplegable" sqref="B4 B7 H7" xr:uid="{00000000-0002-0000-0F00-000000000000}"/>
    <dataValidation allowBlank="1" showInputMessage="1" showErrorMessage="1" prompt="Incluir una ficha por cada indicador, ya sea de producto o de resultado" sqref="B1" xr:uid="{00000000-0002-0000-0F00-000001000000}"/>
    <dataValidation allowBlank="1" showInputMessage="1" showErrorMessage="1" prompt="Identifique el ODS a que le apunta el indicador de producto. Seleccione de la lista desplegable._x000a_" sqref="B14:B15" xr:uid="{00000000-0002-0000-0F00-000002000000}"/>
    <dataValidation allowBlank="1" showInputMessage="1" showErrorMessage="1" prompt="Identifique la meta ODS a que le apunta el indicador de producto. Seleccione de la lista desplegable." sqref="E14" xr:uid="{00000000-0002-0000-0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5000000}"/>
    <dataValidation type="list" allowBlank="1" showInputMessage="1" showErrorMessage="1" sqref="I7:M7" xr:uid="{00000000-0002-0000-0F00-000006000000}">
      <formula1>INDIRECT($C$7)</formula1>
    </dataValidation>
  </dataValidations>
  <hyperlinks>
    <hyperlink ref="C57" r:id="rId1"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O66"/>
  <sheetViews>
    <sheetView topLeftCell="B13" zoomScale="85" zoomScaleNormal="85" workbookViewId="0">
      <selection activeCell="C49" sqref="C49:M49"/>
    </sheetView>
  </sheetViews>
  <sheetFormatPr baseColWidth="10" defaultColWidth="11.42578125" defaultRowHeight="15.75" x14ac:dyDescent="0.25"/>
  <cols>
    <col min="1" max="1" width="25.140625" style="1" customWidth="1"/>
    <col min="2" max="2" width="32.7109375" style="2" customWidth="1"/>
    <col min="3" max="3" width="16.42578125" style="1" customWidth="1"/>
    <col min="4" max="4" width="20.85546875" style="1" customWidth="1"/>
    <col min="5" max="16384" width="11.42578125" style="1"/>
  </cols>
  <sheetData>
    <row r="1" spans="1:15" ht="16.5" thickBot="1" x14ac:dyDescent="0.3">
      <c r="A1" s="110"/>
      <c r="B1" s="109" t="s">
        <v>1055</v>
      </c>
      <c r="C1" s="108"/>
      <c r="D1" s="108"/>
      <c r="E1" s="108"/>
      <c r="F1" s="108"/>
      <c r="G1" s="108"/>
      <c r="H1" s="108"/>
      <c r="I1" s="108"/>
      <c r="J1" s="108"/>
      <c r="K1" s="108"/>
      <c r="L1" s="108"/>
      <c r="M1" s="107"/>
    </row>
    <row r="2" spans="1:15" ht="28.5" customHeight="1" x14ac:dyDescent="0.25">
      <c r="A2" s="1542" t="s">
        <v>67</v>
      </c>
      <c r="B2" s="106" t="s">
        <v>68</v>
      </c>
      <c r="C2" s="1744" t="s">
        <v>1056</v>
      </c>
      <c r="D2" s="1745"/>
      <c r="E2" s="1745"/>
      <c r="F2" s="1745"/>
      <c r="G2" s="1745"/>
      <c r="H2" s="1745"/>
      <c r="I2" s="1745"/>
      <c r="J2" s="1745"/>
      <c r="K2" s="1745"/>
      <c r="L2" s="1745"/>
      <c r="M2" s="1746"/>
    </row>
    <row r="3" spans="1:15" ht="58.5" customHeight="1" x14ac:dyDescent="0.25">
      <c r="A3" s="1543"/>
      <c r="B3" s="13" t="s">
        <v>1016</v>
      </c>
      <c r="C3" s="1548" t="s">
        <v>1057</v>
      </c>
      <c r="D3" s="1550"/>
      <c r="E3" s="1550"/>
      <c r="F3" s="1550"/>
      <c r="G3" s="1550"/>
      <c r="H3" s="1550"/>
      <c r="I3" s="1550"/>
      <c r="J3" s="1550"/>
      <c r="K3" s="1550"/>
      <c r="L3" s="1550"/>
      <c r="M3" s="1551"/>
    </row>
    <row r="4" spans="1:15" x14ac:dyDescent="0.25">
      <c r="A4" s="1543"/>
      <c r="B4" s="65" t="s">
        <v>72</v>
      </c>
      <c r="C4" s="539" t="s">
        <v>484</v>
      </c>
      <c r="D4" s="1747"/>
      <c r="E4" s="1748"/>
      <c r="F4" s="1749" t="s">
        <v>74</v>
      </c>
      <c r="G4" s="1750"/>
      <c r="H4" s="102">
        <v>99</v>
      </c>
      <c r="I4" s="1747"/>
      <c r="J4" s="1550"/>
      <c r="K4" s="1550"/>
      <c r="L4" s="1550"/>
      <c r="M4" s="1551"/>
    </row>
    <row r="5" spans="1:15" ht="26.25" customHeight="1" x14ac:dyDescent="0.25">
      <c r="A5" s="1543"/>
      <c r="B5" s="65" t="s">
        <v>75</v>
      </c>
      <c r="C5" s="1548" t="s">
        <v>1058</v>
      </c>
      <c r="D5" s="1550"/>
      <c r="E5" s="1550"/>
      <c r="F5" s="1550"/>
      <c r="G5" s="1550"/>
      <c r="H5" s="1550"/>
      <c r="I5" s="1550"/>
      <c r="J5" s="1550"/>
      <c r="K5" s="1550"/>
      <c r="L5" s="1550"/>
      <c r="M5" s="1551"/>
    </row>
    <row r="6" spans="1:15" ht="44.25" customHeight="1" x14ac:dyDescent="0.25">
      <c r="A6" s="1543"/>
      <c r="B6" s="65" t="s">
        <v>76</v>
      </c>
      <c r="C6" s="1548" t="s">
        <v>1059</v>
      </c>
      <c r="D6" s="1550"/>
      <c r="E6" s="1550"/>
      <c r="F6" s="1550"/>
      <c r="G6" s="1550"/>
      <c r="H6" s="1550"/>
      <c r="I6" s="1550"/>
      <c r="J6" s="1550"/>
      <c r="K6" s="1550"/>
      <c r="L6" s="1550"/>
      <c r="M6" s="1551"/>
    </row>
    <row r="7" spans="1:15" ht="15.75" customHeight="1" x14ac:dyDescent="0.25">
      <c r="A7" s="1543"/>
      <c r="B7" s="13" t="s">
        <v>929</v>
      </c>
      <c r="C7" s="1548"/>
      <c r="D7" s="1550"/>
      <c r="E7" s="99" t="s">
        <v>1060</v>
      </c>
      <c r="F7" s="99"/>
      <c r="G7" s="98"/>
      <c r="H7" s="97" t="s">
        <v>79</v>
      </c>
      <c r="I7" s="1751" t="s">
        <v>267</v>
      </c>
      <c r="J7" s="1752"/>
      <c r="K7" s="1752"/>
      <c r="L7" s="1752"/>
      <c r="M7" s="1752"/>
    </row>
    <row r="8" spans="1:15" x14ac:dyDescent="0.25">
      <c r="A8" s="1543"/>
      <c r="B8" s="1689" t="s">
        <v>77</v>
      </c>
      <c r="C8" s="96"/>
      <c r="D8" s="95"/>
      <c r="E8" s="95"/>
      <c r="F8" s="95"/>
      <c r="G8" s="95"/>
      <c r="H8" s="95"/>
      <c r="I8" s="95"/>
      <c r="J8" s="95"/>
      <c r="K8" s="95"/>
      <c r="L8" s="61"/>
      <c r="M8" s="60"/>
    </row>
    <row r="9" spans="1:15" x14ac:dyDescent="0.25">
      <c r="A9" s="1543"/>
      <c r="B9" s="1690"/>
      <c r="C9" s="1753" t="s">
        <v>267</v>
      </c>
      <c r="D9" s="1754"/>
      <c r="E9" s="1754"/>
      <c r="F9" s="1559"/>
      <c r="G9" s="1559"/>
      <c r="H9" s="76"/>
      <c r="I9" s="1559"/>
      <c r="J9" s="1559"/>
      <c r="K9" s="76"/>
      <c r="L9" s="15"/>
      <c r="M9" s="14"/>
    </row>
    <row r="10" spans="1:15" x14ac:dyDescent="0.25">
      <c r="A10" s="1543"/>
      <c r="B10" s="1691"/>
      <c r="C10" s="1558" t="s">
        <v>84</v>
      </c>
      <c r="D10" s="1559"/>
      <c r="E10" s="94"/>
      <c r="F10" s="1559" t="s">
        <v>84</v>
      </c>
      <c r="G10" s="1559"/>
      <c r="H10" s="94"/>
      <c r="I10" s="1559" t="s">
        <v>84</v>
      </c>
      <c r="J10" s="1559"/>
      <c r="K10" s="94"/>
      <c r="L10" s="16"/>
      <c r="M10" s="48"/>
    </row>
    <row r="11" spans="1:15" ht="46.5" customHeight="1" x14ac:dyDescent="0.25">
      <c r="A11" s="1543"/>
      <c r="B11" s="13" t="s">
        <v>85</v>
      </c>
      <c r="C11" s="1724" t="s">
        <v>1061</v>
      </c>
      <c r="D11" s="1725"/>
      <c r="E11" s="1725"/>
      <c r="F11" s="1725"/>
      <c r="G11" s="1725"/>
      <c r="H11" s="1725"/>
      <c r="I11" s="1725"/>
      <c r="J11" s="1725"/>
      <c r="K11" s="1725"/>
      <c r="L11" s="1725"/>
      <c r="M11" s="1726"/>
    </row>
    <row r="12" spans="1:15" ht="69.75" customHeight="1" x14ac:dyDescent="0.25">
      <c r="A12" s="1543"/>
      <c r="B12" s="13" t="s">
        <v>1021</v>
      </c>
      <c r="C12" s="1724" t="s">
        <v>1062</v>
      </c>
      <c r="D12" s="1725"/>
      <c r="E12" s="1725"/>
      <c r="F12" s="1725"/>
      <c r="G12" s="1725"/>
      <c r="H12" s="1725"/>
      <c r="I12" s="1725"/>
      <c r="J12" s="1725"/>
      <c r="K12" s="1725"/>
      <c r="L12" s="1725"/>
      <c r="M12" s="1726"/>
    </row>
    <row r="13" spans="1:15" ht="36.75" customHeight="1" x14ac:dyDescent="0.25">
      <c r="A13" s="1543"/>
      <c r="B13" s="13" t="s">
        <v>1023</v>
      </c>
      <c r="C13" s="1724" t="s">
        <v>1024</v>
      </c>
      <c r="D13" s="1725"/>
      <c r="E13" s="1725"/>
      <c r="F13" s="1725"/>
      <c r="G13" s="1725"/>
      <c r="H13" s="1725"/>
      <c r="I13" s="1725"/>
      <c r="J13" s="1725"/>
      <c r="K13" s="1725"/>
      <c r="L13" s="1725"/>
      <c r="M13" s="1726"/>
    </row>
    <row r="14" spans="1:15" ht="62.25" customHeight="1" x14ac:dyDescent="0.25">
      <c r="A14" s="1543"/>
      <c r="B14" s="126" t="s">
        <v>1025</v>
      </c>
      <c r="C14" s="1735" t="s">
        <v>279</v>
      </c>
      <c r="D14" s="1736"/>
      <c r="E14" s="127" t="s">
        <v>1026</v>
      </c>
      <c r="F14" s="1737" t="s">
        <v>261</v>
      </c>
      <c r="G14" s="1725"/>
      <c r="H14" s="1725"/>
      <c r="I14" s="1725"/>
      <c r="J14" s="1725"/>
      <c r="K14" s="1725"/>
      <c r="L14" s="1725"/>
      <c r="M14" s="1726"/>
      <c r="O14" s="540"/>
    </row>
    <row r="15" spans="1:15" x14ac:dyDescent="0.25">
      <c r="A15" s="1698" t="s">
        <v>48</v>
      </c>
      <c r="B15" s="12" t="s">
        <v>87</v>
      </c>
      <c r="C15" s="1738" t="s">
        <v>262</v>
      </c>
      <c r="D15" s="1739"/>
      <c r="E15" s="1739"/>
      <c r="F15" s="1739"/>
      <c r="G15" s="1739"/>
      <c r="H15" s="1739"/>
      <c r="I15" s="1739"/>
      <c r="J15" s="1739"/>
      <c r="K15" s="1739"/>
      <c r="L15" s="1739"/>
      <c r="M15" s="1740"/>
    </row>
    <row r="16" spans="1:15" ht="45.75" customHeight="1" x14ac:dyDescent="0.25">
      <c r="A16" s="1699"/>
      <c r="B16" s="12" t="s">
        <v>1028</v>
      </c>
      <c r="C16" s="1724" t="s">
        <v>259</v>
      </c>
      <c r="D16" s="1725"/>
      <c r="E16" s="1725"/>
      <c r="F16" s="1725"/>
      <c r="G16" s="1725"/>
      <c r="H16" s="1725"/>
      <c r="I16" s="1725"/>
      <c r="J16" s="1725"/>
      <c r="K16" s="1725"/>
      <c r="L16" s="1725"/>
      <c r="M16" s="1726"/>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133"/>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135" t="s">
        <v>100</v>
      </c>
      <c r="E22" s="131" t="s">
        <v>101</v>
      </c>
      <c r="F22" s="541" t="s">
        <v>1063</v>
      </c>
      <c r="G22" s="541"/>
      <c r="H22" s="541"/>
      <c r="I22" s="82"/>
      <c r="J22" s="82"/>
      <c r="K22" s="82"/>
      <c r="L22" s="82"/>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c r="H25" s="146"/>
      <c r="I25" s="131" t="s">
        <v>106</v>
      </c>
      <c r="J25" s="161" t="s">
        <v>933</v>
      </c>
      <c r="K25" s="146"/>
      <c r="L25" s="15"/>
      <c r="M25" s="14"/>
    </row>
    <row r="26" spans="1:13" x14ac:dyDescent="0.25">
      <c r="A26" s="1699"/>
      <c r="B26" s="1528"/>
      <c r="C26" s="324" t="s">
        <v>107</v>
      </c>
      <c r="D26" s="79"/>
      <c r="E26" s="15"/>
      <c r="F26" s="131" t="s">
        <v>108</v>
      </c>
      <c r="G26" s="135"/>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ht="45" customHeight="1" x14ac:dyDescent="0.25">
      <c r="A29" s="1699"/>
      <c r="B29" s="70"/>
      <c r="C29" s="329" t="s">
        <v>110</v>
      </c>
      <c r="D29" s="542">
        <v>1</v>
      </c>
      <c r="E29" s="146"/>
      <c r="F29" s="145" t="s">
        <v>112</v>
      </c>
      <c r="G29" s="543">
        <v>2021</v>
      </c>
      <c r="H29" s="146"/>
      <c r="I29" s="145" t="s">
        <v>113</v>
      </c>
      <c r="J29" s="1741" t="s">
        <v>1064</v>
      </c>
      <c r="K29" s="1742"/>
      <c r="L29" s="1742"/>
      <c r="M29" s="1743"/>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61"/>
      <c r="M31" s="60"/>
    </row>
    <row r="32" spans="1:13" x14ac:dyDescent="0.25">
      <c r="A32" s="1699"/>
      <c r="B32" s="1528"/>
      <c r="C32" s="330" t="s">
        <v>115</v>
      </c>
      <c r="D32" s="58">
        <v>2022</v>
      </c>
      <c r="E32" s="54"/>
      <c r="F32" s="146" t="s">
        <v>116</v>
      </c>
      <c r="G32" s="56" t="s">
        <v>997</v>
      </c>
      <c r="H32" s="54"/>
      <c r="I32" s="145"/>
      <c r="J32" s="54"/>
      <c r="K32" s="54"/>
      <c r="L32" s="15"/>
      <c r="M32" s="14"/>
    </row>
    <row r="33" spans="1:13" x14ac:dyDescent="0.25">
      <c r="A33" s="1699"/>
      <c r="B33" s="1529"/>
      <c r="C33" s="325"/>
      <c r="D33" s="52"/>
      <c r="E33" s="49"/>
      <c r="F33" s="137"/>
      <c r="G33" s="49"/>
      <c r="H33" s="49"/>
      <c r="I33" s="147"/>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29">
        <v>1</v>
      </c>
      <c r="E36" s="36"/>
      <c r="F36" s="29">
        <v>1</v>
      </c>
      <c r="G36" s="36"/>
      <c r="H36" s="29">
        <v>1</v>
      </c>
      <c r="I36" s="36"/>
      <c r="J36" s="29">
        <v>1</v>
      </c>
      <c r="K36" s="36"/>
      <c r="L36" s="29">
        <v>1</v>
      </c>
      <c r="M36" s="41"/>
    </row>
    <row r="37" spans="1:13" x14ac:dyDescent="0.25">
      <c r="A37" s="1699"/>
      <c r="B37" s="1528"/>
      <c r="C37" s="37"/>
      <c r="D37" s="35" t="s">
        <v>123</v>
      </c>
      <c r="E37" s="35"/>
      <c r="F37" s="35" t="s">
        <v>124</v>
      </c>
      <c r="G37" s="35"/>
      <c r="H37" s="43" t="s">
        <v>125</v>
      </c>
      <c r="I37" s="43"/>
      <c r="J37" s="43" t="s">
        <v>126</v>
      </c>
      <c r="K37" s="35"/>
      <c r="L37" s="35" t="s">
        <v>127</v>
      </c>
      <c r="M37" s="42"/>
    </row>
    <row r="38" spans="1:13" x14ac:dyDescent="0.25">
      <c r="A38" s="1699"/>
      <c r="B38" s="1528"/>
      <c r="C38" s="37"/>
      <c r="D38" s="29">
        <v>1</v>
      </c>
      <c r="E38" s="36"/>
      <c r="F38" s="29">
        <v>1</v>
      </c>
      <c r="G38" s="36"/>
      <c r="H38" s="29">
        <v>1</v>
      </c>
      <c r="I38" s="36"/>
      <c r="J38" s="29">
        <v>1</v>
      </c>
      <c r="K38" s="36"/>
      <c r="L38" s="29">
        <v>1</v>
      </c>
      <c r="M38" s="41"/>
    </row>
    <row r="39" spans="1:13" x14ac:dyDescent="0.25">
      <c r="A39" s="1699"/>
      <c r="B39" s="1528"/>
      <c r="C39" s="37"/>
      <c r="D39" s="35" t="s">
        <v>128</v>
      </c>
      <c r="E39" s="35"/>
      <c r="F39" s="35" t="s">
        <v>129</v>
      </c>
      <c r="G39" s="35"/>
      <c r="H39" s="43" t="s">
        <v>130</v>
      </c>
      <c r="I39" s="43"/>
      <c r="J39" s="43" t="s">
        <v>131</v>
      </c>
      <c r="K39" s="35"/>
      <c r="L39" s="35" t="s">
        <v>132</v>
      </c>
      <c r="M39" s="42"/>
    </row>
    <row r="40" spans="1:13" x14ac:dyDescent="0.25">
      <c r="A40" s="1699"/>
      <c r="B40" s="1528"/>
      <c r="C40" s="37"/>
      <c r="D40" s="29">
        <v>1</v>
      </c>
      <c r="E40" s="36"/>
      <c r="F40" s="29">
        <v>1</v>
      </c>
      <c r="G40" s="36"/>
      <c r="H40" s="29">
        <v>1</v>
      </c>
      <c r="I40" s="36"/>
      <c r="J40" s="29"/>
      <c r="K40" s="36"/>
      <c r="L40" s="29"/>
      <c r="M40" s="41"/>
    </row>
    <row r="41" spans="1:13" x14ac:dyDescent="0.25">
      <c r="A41" s="1699"/>
      <c r="B41" s="1528"/>
      <c r="C41" s="37"/>
      <c r="D41" s="31" t="s">
        <v>132</v>
      </c>
      <c r="E41" s="30"/>
      <c r="F41" s="31" t="s">
        <v>133</v>
      </c>
      <c r="G41" s="30"/>
      <c r="H41" s="39"/>
      <c r="I41" s="40"/>
      <c r="J41" s="39"/>
      <c r="K41" s="40"/>
      <c r="L41" s="39"/>
      <c r="M41" s="38"/>
    </row>
    <row r="42" spans="1:13" x14ac:dyDescent="0.25">
      <c r="A42" s="1699"/>
      <c r="B42" s="1528"/>
      <c r="C42" s="37"/>
      <c r="D42" s="29"/>
      <c r="E42" s="36"/>
      <c r="F42" s="1728">
        <v>1</v>
      </c>
      <c r="G42" s="1729"/>
      <c r="H42" s="1702"/>
      <c r="I42" s="1702"/>
      <c r="J42" s="34"/>
      <c r="K42" s="35"/>
      <c r="L42" s="34"/>
      <c r="M42" s="33"/>
    </row>
    <row r="43" spans="1:13" x14ac:dyDescent="0.25">
      <c r="A43" s="1699"/>
      <c r="B43" s="1528"/>
      <c r="C43" s="32"/>
      <c r="D43" s="31"/>
      <c r="E43" s="30"/>
      <c r="F43" s="31"/>
      <c r="G43" s="30"/>
      <c r="H43" s="27"/>
      <c r="I43" s="28"/>
      <c r="J43" s="27"/>
      <c r="K43" s="28"/>
      <c r="L43" s="27"/>
      <c r="M43" s="26"/>
    </row>
    <row r="44" spans="1:13" ht="18" customHeight="1" x14ac:dyDescent="0.25">
      <c r="A44" s="1699"/>
      <c r="B44" s="1539" t="s">
        <v>134</v>
      </c>
      <c r="C44" s="326"/>
      <c r="D44" s="139"/>
      <c r="E44" s="139"/>
      <c r="F44" s="139"/>
      <c r="G44" s="139"/>
      <c r="H44" s="139"/>
      <c r="I44" s="139"/>
      <c r="J44" s="139"/>
      <c r="K44" s="139"/>
      <c r="L44" s="15"/>
      <c r="M44" s="14"/>
    </row>
    <row r="45" spans="1:13" x14ac:dyDescent="0.25">
      <c r="A45" s="1699"/>
      <c r="B45" s="1528"/>
      <c r="C45" s="20"/>
      <c r="D45" s="23" t="s">
        <v>135</v>
      </c>
      <c r="E45" s="22" t="s">
        <v>136</v>
      </c>
      <c r="F45" s="1730" t="s">
        <v>137</v>
      </c>
      <c r="G45" s="1531"/>
      <c r="H45" s="1531"/>
      <c r="I45" s="1531"/>
      <c r="J45" s="1531"/>
      <c r="K45" s="156" t="s">
        <v>101</v>
      </c>
      <c r="L45" s="1731"/>
      <c r="M45" s="1732"/>
    </row>
    <row r="46" spans="1:13" x14ac:dyDescent="0.25">
      <c r="A46" s="1699"/>
      <c r="B46" s="1528"/>
      <c r="C46" s="20"/>
      <c r="D46" s="19"/>
      <c r="E46" s="161" t="s">
        <v>100</v>
      </c>
      <c r="F46" s="1730"/>
      <c r="G46" s="1531"/>
      <c r="H46" s="1531"/>
      <c r="I46" s="1531"/>
      <c r="J46" s="1531"/>
      <c r="K46" s="15"/>
      <c r="L46" s="1733"/>
      <c r="M46" s="1734"/>
    </row>
    <row r="47" spans="1:13" x14ac:dyDescent="0.25">
      <c r="A47" s="1699"/>
      <c r="B47" s="1529"/>
      <c r="C47" s="17"/>
      <c r="D47" s="16"/>
      <c r="E47" s="16"/>
      <c r="F47" s="16"/>
      <c r="G47" s="16"/>
      <c r="H47" s="16"/>
      <c r="I47" s="16"/>
      <c r="J47" s="16"/>
      <c r="K47" s="16"/>
      <c r="L47" s="15"/>
      <c r="M47" s="14"/>
    </row>
    <row r="48" spans="1:13" ht="57" customHeight="1" x14ac:dyDescent="0.25">
      <c r="A48" s="1699"/>
      <c r="B48" s="13" t="s">
        <v>139</v>
      </c>
      <c r="C48" s="1724" t="s">
        <v>1065</v>
      </c>
      <c r="D48" s="1725"/>
      <c r="E48" s="1725"/>
      <c r="F48" s="1725"/>
      <c r="G48" s="1725"/>
      <c r="H48" s="1725"/>
      <c r="I48" s="1725"/>
      <c r="J48" s="1725"/>
      <c r="K48" s="1725"/>
      <c r="L48" s="1725"/>
      <c r="M48" s="1726"/>
    </row>
    <row r="49" spans="1:13" ht="27.75" customHeight="1" x14ac:dyDescent="0.25">
      <c r="A49" s="1699"/>
      <c r="B49" s="12" t="s">
        <v>141</v>
      </c>
      <c r="C49" s="1724" t="s">
        <v>1066</v>
      </c>
      <c r="D49" s="1725"/>
      <c r="E49" s="1725"/>
      <c r="F49" s="1725"/>
      <c r="G49" s="1725"/>
      <c r="H49" s="1725"/>
      <c r="I49" s="1725"/>
      <c r="J49" s="1725"/>
      <c r="K49" s="1725"/>
      <c r="L49" s="1725"/>
      <c r="M49" s="1726"/>
    </row>
    <row r="50" spans="1:13" x14ac:dyDescent="0.25">
      <c r="A50" s="1699"/>
      <c r="B50" s="12" t="s">
        <v>143</v>
      </c>
      <c r="C50" s="163" t="s">
        <v>1067</v>
      </c>
      <c r="D50" s="157"/>
      <c r="E50" s="157"/>
      <c r="F50" s="157"/>
      <c r="G50" s="157"/>
      <c r="H50" s="157"/>
      <c r="I50" s="157"/>
      <c r="J50" s="157"/>
      <c r="K50" s="157"/>
      <c r="L50" s="157"/>
      <c r="M50" s="158"/>
    </row>
    <row r="51" spans="1:13" x14ac:dyDescent="0.25">
      <c r="A51" s="1699"/>
      <c r="B51" s="12" t="s">
        <v>144</v>
      </c>
      <c r="C51" s="1724" t="s">
        <v>1068</v>
      </c>
      <c r="D51" s="1725"/>
      <c r="E51" s="1725"/>
      <c r="F51" s="1725"/>
      <c r="G51" s="1725"/>
      <c r="H51" s="1725"/>
      <c r="I51" s="1725"/>
      <c r="J51" s="1725"/>
      <c r="K51" s="1725"/>
      <c r="L51" s="1725"/>
      <c r="M51" s="1726"/>
    </row>
    <row r="52" spans="1:13" ht="15.75" customHeight="1" x14ac:dyDescent="0.25">
      <c r="A52" s="1506" t="s">
        <v>60</v>
      </c>
      <c r="B52" s="7" t="s">
        <v>145</v>
      </c>
      <c r="C52" s="1719" t="s">
        <v>1069</v>
      </c>
      <c r="D52" s="1719"/>
      <c r="E52" s="1719"/>
      <c r="F52" s="1719"/>
      <c r="G52" s="1719"/>
      <c r="H52" s="1719"/>
      <c r="I52" s="1719"/>
      <c r="J52" s="1719"/>
      <c r="K52" s="1719"/>
      <c r="L52" s="1719"/>
      <c r="M52" s="1720"/>
    </row>
    <row r="53" spans="1:13" ht="15.75" customHeight="1" x14ac:dyDescent="0.25">
      <c r="A53" s="1507"/>
      <c r="B53" s="7" t="s">
        <v>147</v>
      </c>
      <c r="C53" s="1719" t="s">
        <v>275</v>
      </c>
      <c r="D53" s="1719"/>
      <c r="E53" s="1719"/>
      <c r="F53" s="1719"/>
      <c r="G53" s="1719"/>
      <c r="H53" s="1719"/>
      <c r="I53" s="1719"/>
      <c r="J53" s="1719"/>
      <c r="K53" s="1719"/>
      <c r="L53" s="1719"/>
      <c r="M53" s="1720"/>
    </row>
    <row r="54" spans="1:13" ht="15.75" customHeight="1" x14ac:dyDescent="0.25">
      <c r="A54" s="1507"/>
      <c r="B54" s="7" t="s">
        <v>149</v>
      </c>
      <c r="C54" s="1719" t="s">
        <v>1070</v>
      </c>
      <c r="D54" s="1719"/>
      <c r="E54" s="1719"/>
      <c r="F54" s="1719"/>
      <c r="G54" s="1719"/>
      <c r="H54" s="1719"/>
      <c r="I54" s="1719"/>
      <c r="J54" s="1719"/>
      <c r="K54" s="1719"/>
      <c r="L54" s="1719"/>
      <c r="M54" s="1720"/>
    </row>
    <row r="55" spans="1:13" ht="15.75" customHeight="1" x14ac:dyDescent="0.25">
      <c r="A55" s="1507"/>
      <c r="B55" s="8" t="s">
        <v>151</v>
      </c>
      <c r="C55" s="1719" t="s">
        <v>1071</v>
      </c>
      <c r="D55" s="1719"/>
      <c r="E55" s="1719"/>
      <c r="F55" s="1719"/>
      <c r="G55" s="1719"/>
      <c r="H55" s="1719"/>
      <c r="I55" s="1719"/>
      <c r="J55" s="1719"/>
      <c r="K55" s="1719"/>
      <c r="L55" s="1719"/>
      <c r="M55" s="1720"/>
    </row>
    <row r="56" spans="1:13" ht="15.75" customHeight="1" x14ac:dyDescent="0.25">
      <c r="A56" s="1507"/>
      <c r="B56" s="7" t="s">
        <v>153</v>
      </c>
      <c r="C56" s="1727" t="s">
        <v>1072</v>
      </c>
      <c r="D56" s="1719"/>
      <c r="E56" s="1719"/>
      <c r="F56" s="1719"/>
      <c r="G56" s="1719"/>
      <c r="H56" s="1719"/>
      <c r="I56" s="1719"/>
      <c r="J56" s="1719"/>
      <c r="K56" s="1719"/>
      <c r="L56" s="1719"/>
      <c r="M56" s="1720"/>
    </row>
    <row r="57" spans="1:13" ht="16.5" customHeight="1" thickBot="1" x14ac:dyDescent="0.3">
      <c r="A57" s="1510"/>
      <c r="B57" s="7" t="s">
        <v>155</v>
      </c>
      <c r="C57" s="1719" t="s">
        <v>1073</v>
      </c>
      <c r="D57" s="1719"/>
      <c r="E57" s="1719"/>
      <c r="F57" s="1719"/>
      <c r="G57" s="1719"/>
      <c r="H57" s="1719"/>
      <c r="I57" s="1719"/>
      <c r="J57" s="1719"/>
      <c r="K57" s="1719"/>
      <c r="L57" s="1719"/>
      <c r="M57" s="1720"/>
    </row>
    <row r="58" spans="1:13" ht="15.75" customHeight="1" x14ac:dyDescent="0.25">
      <c r="A58" s="1506" t="s">
        <v>156</v>
      </c>
      <c r="B58" s="6" t="s">
        <v>157</v>
      </c>
      <c r="C58" s="1719" t="s">
        <v>1074</v>
      </c>
      <c r="D58" s="1719"/>
      <c r="E58" s="1719"/>
      <c r="F58" s="1719"/>
      <c r="G58" s="1719"/>
      <c r="H58" s="1719"/>
      <c r="I58" s="1719"/>
      <c r="J58" s="1719"/>
      <c r="K58" s="1719"/>
      <c r="L58" s="1719"/>
      <c r="M58" s="1720"/>
    </row>
    <row r="59" spans="1:13" ht="30" customHeight="1" x14ac:dyDescent="0.25">
      <c r="A59" s="1507"/>
      <c r="B59" s="6" t="s">
        <v>158</v>
      </c>
      <c r="C59" s="1719" t="s">
        <v>1075</v>
      </c>
      <c r="D59" s="1719"/>
      <c r="E59" s="1719"/>
      <c r="F59" s="1719"/>
      <c r="G59" s="1719"/>
      <c r="H59" s="1719"/>
      <c r="I59" s="1719"/>
      <c r="J59" s="1719"/>
      <c r="K59" s="1719"/>
      <c r="L59" s="1719"/>
      <c r="M59" s="1720"/>
    </row>
    <row r="60" spans="1:13" ht="30" customHeight="1" thickBot="1" x14ac:dyDescent="0.3">
      <c r="A60" s="1507"/>
      <c r="B60" s="5" t="s">
        <v>79</v>
      </c>
      <c r="C60" s="1719" t="s">
        <v>1070</v>
      </c>
      <c r="D60" s="1719"/>
      <c r="E60" s="1719"/>
      <c r="F60" s="1719"/>
      <c r="G60" s="1719"/>
      <c r="H60" s="1719"/>
      <c r="I60" s="1719"/>
      <c r="J60" s="1719"/>
      <c r="K60" s="1719"/>
      <c r="L60" s="1719"/>
      <c r="M60" s="1720"/>
    </row>
    <row r="61" spans="1:13" ht="30" customHeight="1" thickBot="1" x14ac:dyDescent="0.3">
      <c r="A61" s="4" t="s">
        <v>64</v>
      </c>
      <c r="B61" s="3"/>
      <c r="C61" s="1721" t="s">
        <v>1076</v>
      </c>
      <c r="D61" s="1722"/>
      <c r="E61" s="1722"/>
      <c r="F61" s="1722"/>
      <c r="G61" s="1722"/>
      <c r="H61" s="1722"/>
      <c r="I61" s="1722"/>
      <c r="J61" s="1722"/>
      <c r="K61" s="1722"/>
      <c r="L61" s="1722"/>
      <c r="M61" s="1723"/>
    </row>
    <row r="62" spans="1:13" x14ac:dyDescent="0.25">
      <c r="C62" s="358"/>
      <c r="D62" s="358"/>
      <c r="E62" s="358"/>
      <c r="F62" s="358"/>
      <c r="G62" s="358"/>
      <c r="H62" s="358"/>
      <c r="I62" s="358"/>
      <c r="J62" s="358"/>
      <c r="K62" s="358"/>
      <c r="L62" s="358"/>
      <c r="M62" s="358"/>
    </row>
    <row r="63" spans="1:13" x14ac:dyDescent="0.25">
      <c r="C63" s="358"/>
      <c r="D63" s="358"/>
      <c r="E63" s="358"/>
      <c r="F63" s="358"/>
      <c r="G63" s="358"/>
      <c r="H63" s="358"/>
      <c r="I63" s="358"/>
      <c r="J63" s="358"/>
      <c r="K63" s="358"/>
      <c r="L63" s="358"/>
      <c r="M63" s="358"/>
    </row>
    <row r="64" spans="1:13" x14ac:dyDescent="0.25">
      <c r="C64" s="358"/>
      <c r="D64" s="358"/>
      <c r="E64" s="358"/>
      <c r="F64" s="358"/>
      <c r="G64" s="358"/>
      <c r="H64" s="358"/>
      <c r="I64" s="358"/>
      <c r="J64" s="358"/>
      <c r="K64" s="358"/>
      <c r="L64" s="358"/>
      <c r="M64" s="358"/>
    </row>
    <row r="65" spans="3:13" x14ac:dyDescent="0.25">
      <c r="C65" s="358"/>
      <c r="D65" s="358"/>
      <c r="E65" s="358"/>
      <c r="F65" s="358"/>
      <c r="G65" s="358"/>
      <c r="H65" s="358"/>
      <c r="I65" s="358"/>
      <c r="J65" s="358"/>
      <c r="K65" s="358"/>
      <c r="L65" s="358"/>
      <c r="M65" s="358"/>
    </row>
    <row r="66" spans="3:13" x14ac:dyDescent="0.25">
      <c r="C66" s="358"/>
      <c r="D66" s="358"/>
      <c r="E66" s="358"/>
      <c r="F66" s="358"/>
      <c r="G66" s="358"/>
      <c r="H66" s="358"/>
      <c r="I66" s="358"/>
      <c r="J66" s="358"/>
      <c r="K66" s="358"/>
      <c r="L66" s="358"/>
      <c r="M66" s="358"/>
    </row>
  </sheetData>
  <mergeCells count="51">
    <mergeCell ref="A2:A14"/>
    <mergeCell ref="C2:M2"/>
    <mergeCell ref="C3:M3"/>
    <mergeCell ref="D4:E4"/>
    <mergeCell ref="F4:G4"/>
    <mergeCell ref="I4:M4"/>
    <mergeCell ref="C5:M5"/>
    <mergeCell ref="C6:M6"/>
    <mergeCell ref="C7:D7"/>
    <mergeCell ref="I7:M7"/>
    <mergeCell ref="B8:B10"/>
    <mergeCell ref="C9:E9"/>
    <mergeCell ref="F9:G9"/>
    <mergeCell ref="I9:J9"/>
    <mergeCell ref="C10:D10"/>
    <mergeCell ref="F10:G10"/>
    <mergeCell ref="I10:J10"/>
    <mergeCell ref="B44:B47"/>
    <mergeCell ref="F45:F46"/>
    <mergeCell ref="G45:J46"/>
    <mergeCell ref="L45:M46"/>
    <mergeCell ref="C11:M11"/>
    <mergeCell ref="C12:M12"/>
    <mergeCell ref="C13:M13"/>
    <mergeCell ref="C14:D14"/>
    <mergeCell ref="F14:M14"/>
    <mergeCell ref="C15:M15"/>
    <mergeCell ref="C16:M16"/>
    <mergeCell ref="B17:B23"/>
    <mergeCell ref="B24:B27"/>
    <mergeCell ref="J29:M29"/>
    <mergeCell ref="B31:B33"/>
    <mergeCell ref="C51:M51"/>
    <mergeCell ref="A52:A57"/>
    <mergeCell ref="C52:M52"/>
    <mergeCell ref="C53:M53"/>
    <mergeCell ref="C54:M54"/>
    <mergeCell ref="C55:M55"/>
    <mergeCell ref="C56:M56"/>
    <mergeCell ref="C57:M57"/>
    <mergeCell ref="A15:A51"/>
    <mergeCell ref="B34:B43"/>
    <mergeCell ref="F42:G42"/>
    <mergeCell ref="H42:I42"/>
    <mergeCell ref="C48:M48"/>
    <mergeCell ref="C49:M49"/>
    <mergeCell ref="A58:A60"/>
    <mergeCell ref="C58:M58"/>
    <mergeCell ref="C59:M59"/>
    <mergeCell ref="C60:M60"/>
    <mergeCell ref="C61:M61"/>
  </mergeCells>
  <dataValidations count="6">
    <dataValidation allowBlank="1" showInputMessage="1" showErrorMessage="1" prompt="Seleccione de la lista desplegable" sqref="B4 B7 H7" xr:uid="{00000000-0002-0000-1000-000000000000}"/>
    <dataValidation allowBlank="1" showInputMessage="1" showErrorMessage="1" prompt="Incluir una ficha por cada indicador, ya sea de producto o de resultado" sqref="B1" xr:uid="{00000000-0002-0000-1000-000001000000}"/>
    <dataValidation allowBlank="1" showInputMessage="1" showErrorMessage="1" prompt="Identifique el ODS a que le apunta el indicador de producto. Seleccione de la lista desplegable._x000a_" sqref="B14" xr:uid="{00000000-0002-0000-1000-000002000000}"/>
    <dataValidation allowBlank="1" showInputMessage="1" showErrorMessage="1" prompt="Identifique la meta ODS a que le apunta el indicador de producto. Seleccione de la lista desplegable." sqref="E14" xr:uid="{00000000-0002-0000-10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5000000}"/>
  </dataValidations>
  <hyperlinks>
    <hyperlink ref="C56" r:id="rId1" display="votorresm1@educacionbogota.gov.co" xr:uid="{00000000-0004-0000-1000-000000000000}"/>
  </hyperlinks>
  <pageMargins left="0.7" right="0.7" top="0.75" bottom="0.75" header="0.3" footer="0.3"/>
  <pageSetup paperSize="9" orientation="portrait"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M61"/>
  <sheetViews>
    <sheetView topLeftCell="B1" workbookViewId="0">
      <selection activeCell="B1" sqref="B1"/>
    </sheetView>
  </sheetViews>
  <sheetFormatPr baseColWidth="10" defaultColWidth="11.42578125" defaultRowHeight="15" x14ac:dyDescent="0.25"/>
  <cols>
    <col min="1" max="1" width="30.42578125" customWidth="1"/>
    <col min="2" max="2" width="26.28515625" customWidth="1"/>
    <col min="4" max="4" width="17.42578125" customWidth="1"/>
  </cols>
  <sheetData>
    <row r="1" spans="1:13" ht="16.5" thickBot="1" x14ac:dyDescent="0.3">
      <c r="A1" s="110"/>
      <c r="B1" s="109" t="s">
        <v>1077</v>
      </c>
      <c r="C1" s="108"/>
      <c r="D1" s="108"/>
      <c r="E1" s="108"/>
      <c r="F1" s="108"/>
      <c r="G1" s="108"/>
      <c r="H1" s="108"/>
      <c r="I1" s="108"/>
      <c r="J1" s="108"/>
      <c r="K1" s="108"/>
      <c r="L1" s="108"/>
      <c r="M1" s="107"/>
    </row>
    <row r="2" spans="1:13" ht="33.75" customHeight="1" x14ac:dyDescent="0.25">
      <c r="A2" s="1542" t="s">
        <v>67</v>
      </c>
      <c r="B2" s="106" t="s">
        <v>68</v>
      </c>
      <c r="C2" s="1744" t="s">
        <v>1078</v>
      </c>
      <c r="D2" s="1745"/>
      <c r="E2" s="1745"/>
      <c r="F2" s="1745"/>
      <c r="G2" s="1745"/>
      <c r="H2" s="1745"/>
      <c r="I2" s="1745"/>
      <c r="J2" s="1745"/>
      <c r="K2" s="1745"/>
      <c r="L2" s="1745"/>
      <c r="M2" s="1746"/>
    </row>
    <row r="3" spans="1:13" ht="47.25" x14ac:dyDescent="0.25">
      <c r="A3" s="1543"/>
      <c r="B3" s="13" t="s">
        <v>1016</v>
      </c>
      <c r="C3" s="1520" t="s">
        <v>1017</v>
      </c>
      <c r="D3" s="1521"/>
      <c r="E3" s="1521"/>
      <c r="F3" s="1521"/>
      <c r="G3" s="1521"/>
      <c r="H3" s="1521"/>
      <c r="I3" s="1521"/>
      <c r="J3" s="1521"/>
      <c r="K3" s="1521"/>
      <c r="L3" s="1521"/>
      <c r="M3" s="1522"/>
    </row>
    <row r="4" spans="1:13" ht="15.75" x14ac:dyDescent="0.25">
      <c r="A4" s="1543"/>
      <c r="B4" s="65" t="s">
        <v>72</v>
      </c>
      <c r="C4" s="539" t="s">
        <v>484</v>
      </c>
      <c r="D4" s="1747"/>
      <c r="E4" s="1748"/>
      <c r="F4" s="1749" t="s">
        <v>74</v>
      </c>
      <c r="G4" s="1750"/>
      <c r="H4" s="102">
        <v>99</v>
      </c>
      <c r="I4" s="1747"/>
      <c r="J4" s="1550"/>
      <c r="K4" s="1550"/>
      <c r="L4" s="1550"/>
      <c r="M4" s="1551"/>
    </row>
    <row r="5" spans="1:13" ht="31.5" x14ac:dyDescent="0.25">
      <c r="A5" s="1543"/>
      <c r="B5" s="65" t="s">
        <v>75</v>
      </c>
      <c r="C5" s="1520" t="s">
        <v>1079</v>
      </c>
      <c r="D5" s="1521"/>
      <c r="E5" s="1521"/>
      <c r="F5" s="1521"/>
      <c r="G5" s="1521"/>
      <c r="H5" s="1521"/>
      <c r="I5" s="1521"/>
      <c r="J5" s="1521"/>
      <c r="K5" s="1521"/>
      <c r="L5" s="1521"/>
      <c r="M5" s="1522"/>
    </row>
    <row r="6" spans="1:13" ht="30.75" customHeight="1" x14ac:dyDescent="0.25">
      <c r="A6" s="1543"/>
      <c r="B6" s="65" t="s">
        <v>76</v>
      </c>
      <c r="C6" s="1548" t="s">
        <v>1080</v>
      </c>
      <c r="D6" s="1550"/>
      <c r="E6" s="1550"/>
      <c r="F6" s="1550"/>
      <c r="G6" s="1550"/>
      <c r="H6" s="1550"/>
      <c r="I6" s="1550"/>
      <c r="J6" s="1550"/>
      <c r="K6" s="1550"/>
      <c r="L6" s="1550"/>
      <c r="M6" s="1551"/>
    </row>
    <row r="7" spans="1:13" ht="15.75" x14ac:dyDescent="0.25">
      <c r="A7" s="1543"/>
      <c r="B7" s="13" t="s">
        <v>929</v>
      </c>
      <c r="C7" s="1758" t="s">
        <v>266</v>
      </c>
      <c r="D7" s="1759"/>
      <c r="E7" s="1759"/>
      <c r="F7" s="99"/>
      <c r="G7" s="98"/>
      <c r="H7" s="97" t="s">
        <v>79</v>
      </c>
      <c r="I7" s="1760" t="s">
        <v>267</v>
      </c>
      <c r="J7" s="1761"/>
      <c r="K7" s="1761"/>
      <c r="L7" s="1761"/>
      <c r="M7" s="1761"/>
    </row>
    <row r="8" spans="1:13" ht="15.75" x14ac:dyDescent="0.25">
      <c r="A8" s="1543"/>
      <c r="B8" s="1689" t="s">
        <v>77</v>
      </c>
      <c r="C8" s="96"/>
      <c r="D8" s="95"/>
      <c r="E8" s="95"/>
      <c r="F8" s="95"/>
      <c r="G8" s="95"/>
      <c r="H8" s="95"/>
      <c r="I8" s="95"/>
      <c r="J8" s="95"/>
      <c r="K8" s="95"/>
      <c r="L8" s="61"/>
      <c r="M8" s="60"/>
    </row>
    <row r="9" spans="1:13" ht="15.75" x14ac:dyDescent="0.25">
      <c r="A9" s="1543"/>
      <c r="B9" s="1690"/>
      <c r="C9" s="17" t="s">
        <v>267</v>
      </c>
      <c r="D9" s="16"/>
      <c r="E9" s="76"/>
      <c r="F9" s="1559"/>
      <c r="G9" s="1559"/>
      <c r="H9" s="76"/>
      <c r="I9" s="1559"/>
      <c r="J9" s="1559"/>
      <c r="K9" s="76"/>
      <c r="L9" s="15"/>
      <c r="M9" s="14"/>
    </row>
    <row r="10" spans="1:13" ht="15.75" x14ac:dyDescent="0.25">
      <c r="A10" s="1543"/>
      <c r="B10" s="1691"/>
      <c r="C10" s="1558" t="s">
        <v>84</v>
      </c>
      <c r="D10" s="1559"/>
      <c r="E10" s="94"/>
      <c r="F10" s="1559" t="s">
        <v>84</v>
      </c>
      <c r="G10" s="1559"/>
      <c r="H10" s="94"/>
      <c r="I10" s="1559" t="s">
        <v>84</v>
      </c>
      <c r="J10" s="1559"/>
      <c r="K10" s="94"/>
      <c r="L10" s="16"/>
      <c r="M10" s="48"/>
    </row>
    <row r="11" spans="1:13" ht="46.5" customHeight="1" x14ac:dyDescent="0.25">
      <c r="A11" s="1543"/>
      <c r="B11" s="13" t="s">
        <v>85</v>
      </c>
      <c r="C11" s="1724" t="s">
        <v>273</v>
      </c>
      <c r="D11" s="1725"/>
      <c r="E11" s="1725"/>
      <c r="F11" s="1725"/>
      <c r="G11" s="1725"/>
      <c r="H11" s="1725"/>
      <c r="I11" s="1725"/>
      <c r="J11" s="1725"/>
      <c r="K11" s="1725"/>
      <c r="L11" s="1725"/>
      <c r="M11" s="1726"/>
    </row>
    <row r="12" spans="1:13" ht="64.5" customHeight="1" x14ac:dyDescent="0.25">
      <c r="A12" s="1543"/>
      <c r="B12" s="13" t="s">
        <v>1021</v>
      </c>
      <c r="C12" s="1762" t="s">
        <v>1081</v>
      </c>
      <c r="D12" s="1763"/>
      <c r="E12" s="1763"/>
      <c r="F12" s="1763"/>
      <c r="G12" s="1763"/>
      <c r="H12" s="1763"/>
      <c r="I12" s="1763"/>
      <c r="J12" s="1763"/>
      <c r="K12" s="1763"/>
      <c r="L12" s="1763"/>
      <c r="M12" s="1764"/>
    </row>
    <row r="13" spans="1:13" ht="68.25" customHeight="1" x14ac:dyDescent="0.25">
      <c r="A13" s="1543"/>
      <c r="B13" s="13" t="s">
        <v>1023</v>
      </c>
      <c r="C13" s="1724" t="s">
        <v>1082</v>
      </c>
      <c r="D13" s="1725"/>
      <c r="E13" s="1725"/>
      <c r="F13" s="1725"/>
      <c r="G13" s="1725"/>
      <c r="H13" s="1725"/>
      <c r="I13" s="1725"/>
      <c r="J13" s="1725"/>
      <c r="K13" s="1725"/>
      <c r="L13" s="1725"/>
      <c r="M13" s="1726"/>
    </row>
    <row r="14" spans="1:13" ht="59.25" customHeight="1" x14ac:dyDescent="0.25">
      <c r="A14" s="1543"/>
      <c r="B14" s="126" t="s">
        <v>1025</v>
      </c>
      <c r="C14" s="1765" t="s">
        <v>1083</v>
      </c>
      <c r="D14" s="1766"/>
      <c r="E14" s="127" t="s">
        <v>1026</v>
      </c>
      <c r="F14" s="1767" t="s">
        <v>261</v>
      </c>
      <c r="G14" s="1739"/>
      <c r="H14" s="1739"/>
      <c r="I14" s="1739"/>
      <c r="J14" s="1739"/>
      <c r="K14" s="1739"/>
      <c r="L14" s="1739"/>
      <c r="M14" s="1740"/>
    </row>
    <row r="15" spans="1:13" ht="15.75" x14ac:dyDescent="0.25">
      <c r="A15" s="1698" t="s">
        <v>48</v>
      </c>
      <c r="B15" s="12" t="s">
        <v>87</v>
      </c>
      <c r="C15" s="1738" t="s">
        <v>262</v>
      </c>
      <c r="D15" s="1739"/>
      <c r="E15" s="1739"/>
      <c r="F15" s="1739"/>
      <c r="G15" s="1739"/>
      <c r="H15" s="1739"/>
      <c r="I15" s="1739"/>
      <c r="J15" s="1739"/>
      <c r="K15" s="1739"/>
      <c r="L15" s="1739"/>
      <c r="M15" s="1740"/>
    </row>
    <row r="16" spans="1:13" ht="42" customHeight="1" x14ac:dyDescent="0.25">
      <c r="A16" s="1699"/>
      <c r="B16" s="12" t="s">
        <v>1028</v>
      </c>
      <c r="C16" s="1738" t="s">
        <v>1084</v>
      </c>
      <c r="D16" s="1739"/>
      <c r="E16" s="1739"/>
      <c r="F16" s="1739"/>
      <c r="G16" s="1739"/>
      <c r="H16" s="1739"/>
      <c r="I16" s="1739"/>
      <c r="J16" s="1739"/>
      <c r="K16" s="1739"/>
      <c r="L16" s="1739"/>
      <c r="M16" s="1740"/>
    </row>
    <row r="17" spans="1:13" ht="15.75" x14ac:dyDescent="0.25">
      <c r="A17" s="1699"/>
      <c r="B17" s="1539" t="s">
        <v>89</v>
      </c>
      <c r="C17" s="92"/>
      <c r="D17" s="91"/>
      <c r="E17" s="91"/>
      <c r="F17" s="91"/>
      <c r="G17" s="91"/>
      <c r="H17" s="91"/>
      <c r="I17" s="91"/>
      <c r="J17" s="91"/>
      <c r="K17" s="91"/>
      <c r="L17" s="91"/>
      <c r="M17" s="90"/>
    </row>
    <row r="18" spans="1:13" ht="15.75" x14ac:dyDescent="0.25">
      <c r="A18" s="1699"/>
      <c r="B18" s="1528"/>
      <c r="C18" s="89"/>
      <c r="D18" s="88"/>
      <c r="E18" s="87"/>
      <c r="F18" s="88"/>
      <c r="G18" s="87"/>
      <c r="H18" s="88"/>
      <c r="I18" s="87"/>
      <c r="J18" s="88"/>
      <c r="K18" s="87"/>
      <c r="L18" s="87"/>
      <c r="M18" s="42"/>
    </row>
    <row r="19" spans="1:13" ht="15.75" x14ac:dyDescent="0.25">
      <c r="A19" s="1699"/>
      <c r="B19" s="1528"/>
      <c r="C19" s="324" t="s">
        <v>90</v>
      </c>
      <c r="D19" s="132"/>
      <c r="E19" s="131" t="s">
        <v>91</v>
      </c>
      <c r="F19" s="132"/>
      <c r="G19" s="131" t="s">
        <v>92</v>
      </c>
      <c r="H19" s="132"/>
      <c r="I19" s="131" t="s">
        <v>93</v>
      </c>
      <c r="J19" s="133"/>
      <c r="K19" s="131"/>
      <c r="L19" s="131"/>
      <c r="M19" s="134"/>
    </row>
    <row r="20" spans="1:13" ht="15.75" x14ac:dyDescent="0.25">
      <c r="A20" s="1699"/>
      <c r="B20" s="1528"/>
      <c r="C20" s="324" t="s">
        <v>94</v>
      </c>
      <c r="D20" s="161"/>
      <c r="E20" s="131" t="s">
        <v>95</v>
      </c>
      <c r="F20" s="135"/>
      <c r="G20" s="131" t="s">
        <v>96</v>
      </c>
      <c r="H20" s="135"/>
      <c r="I20" s="131"/>
      <c r="J20" s="136"/>
      <c r="K20" s="131"/>
      <c r="L20" s="131"/>
      <c r="M20" s="134"/>
    </row>
    <row r="21" spans="1:13" ht="15.75" x14ac:dyDescent="0.25">
      <c r="A21" s="1699"/>
      <c r="B21" s="1528"/>
      <c r="C21" s="324" t="s">
        <v>97</v>
      </c>
      <c r="D21" s="161"/>
      <c r="E21" s="131" t="s">
        <v>98</v>
      </c>
      <c r="F21" s="161"/>
      <c r="G21" s="131"/>
      <c r="H21" s="136"/>
      <c r="I21" s="131"/>
      <c r="J21" s="136"/>
      <c r="K21" s="131"/>
      <c r="L21" s="131"/>
      <c r="M21" s="134"/>
    </row>
    <row r="22" spans="1:13" ht="15.75" x14ac:dyDescent="0.25">
      <c r="A22" s="1699"/>
      <c r="B22" s="1528"/>
      <c r="C22" s="324" t="s">
        <v>99</v>
      </c>
      <c r="D22" s="135" t="s">
        <v>933</v>
      </c>
      <c r="E22" s="131" t="s">
        <v>101</v>
      </c>
      <c r="F22" s="1756" t="s">
        <v>1085</v>
      </c>
      <c r="G22" s="1756"/>
      <c r="H22" s="1756"/>
      <c r="I22" s="1756"/>
      <c r="J22" s="1756"/>
      <c r="K22" s="1756"/>
      <c r="L22" s="1756"/>
      <c r="M22" s="1757"/>
    </row>
    <row r="23" spans="1:13" ht="15.75" x14ac:dyDescent="0.25">
      <c r="A23" s="1699"/>
      <c r="B23" s="1529"/>
      <c r="C23" s="325"/>
      <c r="D23" s="137"/>
      <c r="E23" s="137"/>
      <c r="F23" s="137"/>
      <c r="G23" s="137"/>
      <c r="H23" s="137"/>
      <c r="I23" s="137"/>
      <c r="J23" s="137"/>
      <c r="K23" s="137"/>
      <c r="L23" s="137"/>
      <c r="M23" s="138"/>
    </row>
    <row r="24" spans="1:13" ht="15.75" x14ac:dyDescent="0.25">
      <c r="A24" s="1699"/>
      <c r="B24" s="1539" t="s">
        <v>103</v>
      </c>
      <c r="C24" s="326"/>
      <c r="D24" s="139"/>
      <c r="E24" s="139"/>
      <c r="F24" s="139"/>
      <c r="G24" s="139"/>
      <c r="H24" s="139"/>
      <c r="I24" s="139"/>
      <c r="J24" s="139"/>
      <c r="K24" s="139"/>
      <c r="L24" s="61"/>
      <c r="M24" s="60"/>
    </row>
    <row r="25" spans="1:13" ht="28.5" customHeight="1" x14ac:dyDescent="0.25">
      <c r="A25" s="1699"/>
      <c r="B25" s="1528"/>
      <c r="C25" s="324" t="s">
        <v>104</v>
      </c>
      <c r="D25" s="135"/>
      <c r="E25" s="146"/>
      <c r="F25" s="131" t="s">
        <v>105</v>
      </c>
      <c r="G25" s="161" t="s">
        <v>100</v>
      </c>
      <c r="H25" s="146"/>
      <c r="I25" s="131" t="s">
        <v>106</v>
      </c>
      <c r="J25" s="376"/>
      <c r="K25" s="1741"/>
      <c r="L25" s="1742"/>
      <c r="M25" s="1743"/>
    </row>
    <row r="26" spans="1:13" ht="15.75" x14ac:dyDescent="0.25">
      <c r="A26" s="1699"/>
      <c r="B26" s="1528"/>
      <c r="C26" s="324" t="s">
        <v>107</v>
      </c>
      <c r="D26" s="79"/>
      <c r="E26" s="15"/>
      <c r="F26" s="131" t="s">
        <v>108</v>
      </c>
      <c r="G26" s="135"/>
      <c r="H26" s="15"/>
      <c r="I26" s="77"/>
      <c r="J26" s="15"/>
      <c r="K26" s="76"/>
      <c r="L26" s="15"/>
      <c r="M26" s="14"/>
    </row>
    <row r="27" spans="1:13" ht="15.75" x14ac:dyDescent="0.25">
      <c r="A27" s="1699"/>
      <c r="B27" s="1529"/>
      <c r="C27" s="327"/>
      <c r="D27" s="140"/>
      <c r="E27" s="140"/>
      <c r="F27" s="140"/>
      <c r="G27" s="140"/>
      <c r="H27" s="140"/>
      <c r="I27" s="140"/>
      <c r="J27" s="140"/>
      <c r="K27" s="140"/>
      <c r="L27" s="16"/>
      <c r="M27" s="48"/>
    </row>
    <row r="28" spans="1:13" ht="15.75" x14ac:dyDescent="0.25">
      <c r="A28" s="1699"/>
      <c r="B28" s="70" t="s">
        <v>109</v>
      </c>
      <c r="C28" s="328"/>
      <c r="D28" s="141"/>
      <c r="E28" s="141"/>
      <c r="F28" s="141"/>
      <c r="G28" s="141"/>
      <c r="H28" s="141"/>
      <c r="I28" s="141"/>
      <c r="J28" s="141"/>
      <c r="K28" s="141"/>
      <c r="L28" s="141"/>
      <c r="M28" s="142"/>
    </row>
    <row r="29" spans="1:13" ht="51.75" customHeight="1" x14ac:dyDescent="0.25">
      <c r="A29" s="1699"/>
      <c r="B29" s="70"/>
      <c r="C29" s="329" t="s">
        <v>110</v>
      </c>
      <c r="D29" s="144">
        <v>329</v>
      </c>
      <c r="E29" s="146"/>
      <c r="F29" s="145" t="s">
        <v>112</v>
      </c>
      <c r="G29" s="135">
        <v>2021</v>
      </c>
      <c r="H29" s="146"/>
      <c r="I29" s="145" t="s">
        <v>113</v>
      </c>
      <c r="J29" s="1767" t="s">
        <v>1086</v>
      </c>
      <c r="K29" s="1739"/>
      <c r="L29" s="1768"/>
      <c r="M29" s="164"/>
    </row>
    <row r="30" spans="1:13" ht="15.75" x14ac:dyDescent="0.25">
      <c r="A30" s="1699"/>
      <c r="B30" s="65"/>
      <c r="C30" s="325"/>
      <c r="D30" s="137"/>
      <c r="E30" s="137"/>
      <c r="F30" s="137"/>
      <c r="G30" s="137"/>
      <c r="H30" s="137"/>
      <c r="I30" s="137"/>
      <c r="J30" s="137"/>
      <c r="K30" s="137"/>
      <c r="L30" s="137"/>
      <c r="M30" s="138"/>
    </row>
    <row r="31" spans="1:13" ht="15.75" x14ac:dyDescent="0.25">
      <c r="A31" s="1699"/>
      <c r="B31" s="1539" t="s">
        <v>114</v>
      </c>
      <c r="C31" s="63"/>
      <c r="D31" s="62"/>
      <c r="E31" s="62"/>
      <c r="F31" s="62"/>
      <c r="G31" s="62"/>
      <c r="H31" s="62"/>
      <c r="I31" s="62"/>
      <c r="J31" s="62"/>
      <c r="K31" s="62"/>
      <c r="L31" s="61"/>
      <c r="M31" s="60"/>
    </row>
    <row r="32" spans="1:13" ht="15.75" x14ac:dyDescent="0.25">
      <c r="A32" s="1699"/>
      <c r="B32" s="1528"/>
      <c r="C32" s="330" t="s">
        <v>115</v>
      </c>
      <c r="D32" s="58">
        <v>2022</v>
      </c>
      <c r="E32" s="54"/>
      <c r="F32" s="146" t="s">
        <v>116</v>
      </c>
      <c r="G32" s="335" t="s">
        <v>997</v>
      </c>
      <c r="H32" s="54"/>
      <c r="I32" s="145"/>
      <c r="J32" s="54"/>
      <c r="K32" s="54"/>
      <c r="L32" s="15"/>
      <c r="M32" s="14"/>
    </row>
    <row r="33" spans="1:13" ht="15.75" x14ac:dyDescent="0.25">
      <c r="A33" s="1699"/>
      <c r="B33" s="1529"/>
      <c r="C33" s="325"/>
      <c r="D33" s="52"/>
      <c r="E33" s="49"/>
      <c r="F33" s="137"/>
      <c r="G33" s="49"/>
      <c r="H33" s="49"/>
      <c r="I33" s="147"/>
      <c r="J33" s="49"/>
      <c r="K33" s="49"/>
      <c r="L33" s="16"/>
      <c r="M33" s="48"/>
    </row>
    <row r="34" spans="1:13" ht="15.75" x14ac:dyDescent="0.25">
      <c r="A34" s="1699"/>
      <c r="B34" s="1539" t="s">
        <v>117</v>
      </c>
      <c r="C34" s="47"/>
      <c r="D34" s="46"/>
      <c r="E34" s="46"/>
      <c r="F34" s="46"/>
      <c r="G34" s="46"/>
      <c r="H34" s="46"/>
      <c r="I34" s="46"/>
      <c r="J34" s="46"/>
      <c r="K34" s="46"/>
      <c r="L34" s="46"/>
      <c r="M34" s="45"/>
    </row>
    <row r="35" spans="1:13" ht="15.75" x14ac:dyDescent="0.25">
      <c r="A35" s="1699"/>
      <c r="B35" s="1528"/>
      <c r="C35" s="37"/>
      <c r="D35" s="35" t="s">
        <v>118</v>
      </c>
      <c r="E35" s="35"/>
      <c r="F35" s="35" t="s">
        <v>119</v>
      </c>
      <c r="G35" s="35"/>
      <c r="H35" s="43" t="s">
        <v>120</v>
      </c>
      <c r="I35" s="43"/>
      <c r="J35" s="43" t="s">
        <v>121</v>
      </c>
      <c r="K35" s="35"/>
      <c r="L35" s="35" t="s">
        <v>122</v>
      </c>
      <c r="M35" s="44"/>
    </row>
    <row r="36" spans="1:13" ht="15.75" x14ac:dyDescent="0.25">
      <c r="A36" s="1699"/>
      <c r="B36" s="1528"/>
      <c r="C36" s="37"/>
      <c r="D36" s="538">
        <v>1</v>
      </c>
      <c r="E36" s="538"/>
      <c r="F36" s="29">
        <v>1</v>
      </c>
      <c r="G36" s="538"/>
      <c r="H36" s="29">
        <v>1</v>
      </c>
      <c r="I36" s="538"/>
      <c r="J36" s="29">
        <v>1</v>
      </c>
      <c r="K36" s="538"/>
      <c r="L36" s="538">
        <v>1</v>
      </c>
      <c r="M36" s="41"/>
    </row>
    <row r="37" spans="1:13" ht="15.75" x14ac:dyDescent="0.25">
      <c r="A37" s="1699"/>
      <c r="B37" s="1528"/>
      <c r="C37" s="37"/>
      <c r="D37" s="35" t="s">
        <v>123</v>
      </c>
      <c r="E37" s="35"/>
      <c r="F37" s="35" t="s">
        <v>124</v>
      </c>
      <c r="G37" s="35"/>
      <c r="H37" s="43" t="s">
        <v>125</v>
      </c>
      <c r="I37" s="43"/>
      <c r="J37" s="43" t="s">
        <v>126</v>
      </c>
      <c r="K37" s="35"/>
      <c r="L37" s="35" t="s">
        <v>127</v>
      </c>
      <c r="M37" s="42"/>
    </row>
    <row r="38" spans="1:13" ht="15.75" x14ac:dyDescent="0.25">
      <c r="A38" s="1699"/>
      <c r="B38" s="1528"/>
      <c r="C38" s="37"/>
      <c r="D38" s="538">
        <v>1</v>
      </c>
      <c r="E38" s="36"/>
      <c r="F38" s="538">
        <v>1</v>
      </c>
      <c r="G38" s="36"/>
      <c r="H38" s="538">
        <v>1</v>
      </c>
      <c r="I38" s="36"/>
      <c r="J38" s="538">
        <v>1</v>
      </c>
      <c r="K38" s="36"/>
      <c r="L38" s="538">
        <v>1</v>
      </c>
      <c r="M38" s="41"/>
    </row>
    <row r="39" spans="1:13" ht="15.75" x14ac:dyDescent="0.25">
      <c r="A39" s="1699"/>
      <c r="B39" s="1528"/>
      <c r="C39" s="37"/>
      <c r="D39" s="35" t="s">
        <v>128</v>
      </c>
      <c r="E39" s="35"/>
      <c r="F39" s="35" t="s">
        <v>129</v>
      </c>
      <c r="G39" s="35"/>
      <c r="H39" s="43" t="s">
        <v>130</v>
      </c>
      <c r="I39" s="43"/>
      <c r="J39" s="43" t="s">
        <v>131</v>
      </c>
      <c r="K39" s="35"/>
      <c r="L39" s="35" t="s">
        <v>132</v>
      </c>
      <c r="M39" s="42"/>
    </row>
    <row r="40" spans="1:13" ht="15.75" x14ac:dyDescent="0.25">
      <c r="A40" s="1699"/>
      <c r="B40" s="1528"/>
      <c r="C40" s="37"/>
      <c r="D40" s="29">
        <v>1</v>
      </c>
      <c r="E40" s="36"/>
      <c r="F40" s="29">
        <v>1</v>
      </c>
      <c r="G40" s="36"/>
      <c r="H40" s="29">
        <v>1</v>
      </c>
      <c r="I40" s="36"/>
      <c r="J40" s="29"/>
      <c r="K40" s="36"/>
      <c r="L40" s="29"/>
      <c r="M40" s="41"/>
    </row>
    <row r="41" spans="1:13" ht="15.75" x14ac:dyDescent="0.25">
      <c r="A41" s="1699"/>
      <c r="B41" s="1528"/>
      <c r="C41" s="37"/>
      <c r="D41" s="31" t="s">
        <v>132</v>
      </c>
      <c r="E41" s="30"/>
      <c r="F41" s="31" t="s">
        <v>133</v>
      </c>
      <c r="G41" s="30"/>
      <c r="H41" s="39"/>
      <c r="I41" s="40"/>
      <c r="J41" s="39"/>
      <c r="K41" s="40"/>
      <c r="L41" s="39"/>
      <c r="M41" s="38"/>
    </row>
    <row r="42" spans="1:13" ht="15.75" x14ac:dyDescent="0.25">
      <c r="A42" s="1699"/>
      <c r="B42" s="1528"/>
      <c r="C42" s="37"/>
      <c r="D42" s="29"/>
      <c r="E42" s="36"/>
      <c r="F42" s="1524">
        <v>1</v>
      </c>
      <c r="G42" s="1525"/>
      <c r="H42" s="1702"/>
      <c r="I42" s="1702"/>
      <c r="J42" s="34"/>
      <c r="K42" s="35"/>
      <c r="L42" s="34"/>
      <c r="M42" s="33"/>
    </row>
    <row r="43" spans="1:13" ht="15.75" x14ac:dyDescent="0.25">
      <c r="A43" s="1699"/>
      <c r="B43" s="1528"/>
      <c r="C43" s="32"/>
      <c r="D43" s="31"/>
      <c r="E43" s="30"/>
      <c r="F43" s="31"/>
      <c r="G43" s="30"/>
      <c r="H43" s="27"/>
      <c r="I43" s="28"/>
      <c r="J43" s="27"/>
      <c r="K43" s="28"/>
      <c r="L43" s="27"/>
      <c r="M43" s="26"/>
    </row>
    <row r="44" spans="1:13" ht="15.75" x14ac:dyDescent="0.25">
      <c r="A44" s="1699"/>
      <c r="B44" s="1539" t="s">
        <v>134</v>
      </c>
      <c r="C44" s="326"/>
      <c r="D44" s="139"/>
      <c r="E44" s="139"/>
      <c r="F44" s="139"/>
      <c r="G44" s="139"/>
      <c r="H44" s="139"/>
      <c r="I44" s="139"/>
      <c r="J44" s="139"/>
      <c r="K44" s="139"/>
      <c r="L44" s="15"/>
      <c r="M44" s="14"/>
    </row>
    <row r="45" spans="1:13" ht="15.75" x14ac:dyDescent="0.25">
      <c r="A45" s="1699"/>
      <c r="B45" s="1528"/>
      <c r="C45" s="20"/>
      <c r="D45" s="23" t="s">
        <v>135</v>
      </c>
      <c r="E45" s="22" t="s">
        <v>136</v>
      </c>
      <c r="F45" s="1730" t="s">
        <v>137</v>
      </c>
      <c r="G45" s="1531"/>
      <c r="H45" s="1531"/>
      <c r="I45" s="1531"/>
      <c r="J45" s="1531"/>
      <c r="K45" s="156" t="s">
        <v>101</v>
      </c>
      <c r="L45" s="1532" t="s">
        <v>1087</v>
      </c>
      <c r="M45" s="1533"/>
    </row>
    <row r="46" spans="1:13" ht="15.75" x14ac:dyDescent="0.25">
      <c r="A46" s="1699"/>
      <c r="B46" s="1528"/>
      <c r="C46" s="20"/>
      <c r="D46" s="19"/>
      <c r="E46" s="161" t="s">
        <v>100</v>
      </c>
      <c r="F46" s="1730"/>
      <c r="G46" s="1531"/>
      <c r="H46" s="1531"/>
      <c r="I46" s="1531"/>
      <c r="J46" s="1531"/>
      <c r="K46" s="15"/>
      <c r="L46" s="1534"/>
      <c r="M46" s="1535"/>
    </row>
    <row r="47" spans="1:13" ht="15.75" x14ac:dyDescent="0.25">
      <c r="A47" s="1699"/>
      <c r="B47" s="1529"/>
      <c r="C47" s="17"/>
      <c r="D47" s="16"/>
      <c r="E47" s="16"/>
      <c r="F47" s="16"/>
      <c r="G47" s="16"/>
      <c r="H47" s="16"/>
      <c r="I47" s="16"/>
      <c r="J47" s="16"/>
      <c r="K47" s="16"/>
      <c r="L47" s="15"/>
      <c r="M47" s="14"/>
    </row>
    <row r="48" spans="1:13" ht="52.5" customHeight="1" x14ac:dyDescent="0.25">
      <c r="A48" s="1699"/>
      <c r="B48" s="13" t="s">
        <v>139</v>
      </c>
      <c r="C48" s="1724" t="s">
        <v>1088</v>
      </c>
      <c r="D48" s="1725"/>
      <c r="E48" s="1725"/>
      <c r="F48" s="1725"/>
      <c r="G48" s="1725"/>
      <c r="H48" s="1725"/>
      <c r="I48" s="1725"/>
      <c r="J48" s="1725"/>
      <c r="K48" s="1725"/>
      <c r="L48" s="1725"/>
      <c r="M48" s="1726"/>
    </row>
    <row r="49" spans="1:13" ht="53.25" customHeight="1" x14ac:dyDescent="0.25">
      <c r="A49" s="1699"/>
      <c r="B49" s="12" t="s">
        <v>141</v>
      </c>
      <c r="C49" s="1724" t="s">
        <v>1089</v>
      </c>
      <c r="D49" s="1725"/>
      <c r="E49" s="1725"/>
      <c r="F49" s="1725"/>
      <c r="G49" s="1725"/>
      <c r="H49" s="1725"/>
      <c r="I49" s="1725"/>
      <c r="J49" s="1725"/>
      <c r="K49" s="1725"/>
      <c r="L49" s="1725"/>
      <c r="M49" s="1726"/>
    </row>
    <row r="50" spans="1:13" ht="15.75" x14ac:dyDescent="0.25">
      <c r="A50" s="1699"/>
      <c r="B50" s="12" t="s">
        <v>143</v>
      </c>
      <c r="C50" s="163">
        <v>10</v>
      </c>
      <c r="D50" s="157"/>
      <c r="E50" s="157"/>
      <c r="F50" s="157"/>
      <c r="G50" s="157"/>
      <c r="H50" s="157"/>
      <c r="I50" s="157"/>
      <c r="J50" s="157"/>
      <c r="K50" s="157"/>
      <c r="L50" s="157"/>
      <c r="M50" s="158"/>
    </row>
    <row r="51" spans="1:13" ht="15.75" x14ac:dyDescent="0.25">
      <c r="A51" s="1699"/>
      <c r="B51" s="12" t="s">
        <v>144</v>
      </c>
      <c r="C51" s="163">
        <v>2021</v>
      </c>
      <c r="D51" s="157"/>
      <c r="E51" s="157"/>
      <c r="F51" s="157"/>
      <c r="G51" s="157"/>
      <c r="H51" s="157"/>
      <c r="I51" s="157"/>
      <c r="J51" s="157"/>
      <c r="K51" s="157"/>
      <c r="L51" s="157"/>
      <c r="M51" s="158"/>
    </row>
    <row r="52" spans="1:13" ht="15.75" customHeight="1" x14ac:dyDescent="0.25">
      <c r="A52" s="1506" t="s">
        <v>60</v>
      </c>
      <c r="B52" s="7" t="s">
        <v>145</v>
      </c>
      <c r="C52" s="1719" t="s">
        <v>1069</v>
      </c>
      <c r="D52" s="1719"/>
      <c r="E52" s="1719"/>
      <c r="F52" s="1719"/>
      <c r="G52" s="1719"/>
      <c r="H52" s="1719"/>
      <c r="I52" s="1719"/>
      <c r="J52" s="1719"/>
      <c r="K52" s="1719"/>
      <c r="L52" s="1719"/>
      <c r="M52" s="1720"/>
    </row>
    <row r="53" spans="1:13" ht="15.75" customHeight="1" x14ac:dyDescent="0.25">
      <c r="A53" s="1507"/>
      <c r="B53" s="7" t="s">
        <v>147</v>
      </c>
      <c r="C53" s="1719" t="s">
        <v>275</v>
      </c>
      <c r="D53" s="1719"/>
      <c r="E53" s="1719"/>
      <c r="F53" s="1719"/>
      <c r="G53" s="1719"/>
      <c r="H53" s="1719"/>
      <c r="I53" s="1719"/>
      <c r="J53" s="1719"/>
      <c r="K53" s="1719"/>
      <c r="L53" s="1719"/>
      <c r="M53" s="1720"/>
    </row>
    <row r="54" spans="1:13" ht="15.75" customHeight="1" x14ac:dyDescent="0.25">
      <c r="A54" s="1507"/>
      <c r="B54" s="7" t="s">
        <v>149</v>
      </c>
      <c r="C54" s="1719" t="s">
        <v>1070</v>
      </c>
      <c r="D54" s="1719"/>
      <c r="E54" s="1719"/>
      <c r="F54" s="1719"/>
      <c r="G54" s="1719"/>
      <c r="H54" s="1719"/>
      <c r="I54" s="1719"/>
      <c r="J54" s="1719"/>
      <c r="K54" s="1719"/>
      <c r="L54" s="1719"/>
      <c r="M54" s="1720"/>
    </row>
    <row r="55" spans="1:13" ht="15.75" customHeight="1" x14ac:dyDescent="0.25">
      <c r="A55" s="1507"/>
      <c r="B55" s="8" t="s">
        <v>151</v>
      </c>
      <c r="C55" s="1719" t="s">
        <v>1071</v>
      </c>
      <c r="D55" s="1719"/>
      <c r="E55" s="1719"/>
      <c r="F55" s="1719"/>
      <c r="G55" s="1719"/>
      <c r="H55" s="1719"/>
      <c r="I55" s="1719"/>
      <c r="J55" s="1719"/>
      <c r="K55" s="1719"/>
      <c r="L55" s="1719"/>
      <c r="M55" s="1720"/>
    </row>
    <row r="56" spans="1:13" ht="15.75" customHeight="1" x14ac:dyDescent="0.25">
      <c r="A56" s="1507"/>
      <c r="B56" s="7" t="s">
        <v>153</v>
      </c>
      <c r="C56" s="1727" t="s">
        <v>1072</v>
      </c>
      <c r="D56" s="1719"/>
      <c r="E56" s="1719"/>
      <c r="F56" s="1719"/>
      <c r="G56" s="1719"/>
      <c r="H56" s="1719"/>
      <c r="I56" s="1719"/>
      <c r="J56" s="1719"/>
      <c r="K56" s="1719"/>
      <c r="L56" s="1719"/>
      <c r="M56" s="1720"/>
    </row>
    <row r="57" spans="1:13" ht="16.5" customHeight="1" thickBot="1" x14ac:dyDescent="0.3">
      <c r="A57" s="1510"/>
      <c r="B57" s="7" t="s">
        <v>155</v>
      </c>
      <c r="C57" s="1719" t="s">
        <v>1073</v>
      </c>
      <c r="D57" s="1719"/>
      <c r="E57" s="1719"/>
      <c r="F57" s="1719"/>
      <c r="G57" s="1719"/>
      <c r="H57" s="1719"/>
      <c r="I57" s="1719"/>
      <c r="J57" s="1719"/>
      <c r="K57" s="1719"/>
      <c r="L57" s="1719"/>
      <c r="M57" s="1720"/>
    </row>
    <row r="58" spans="1:13" ht="15.75" customHeight="1" x14ac:dyDescent="0.25">
      <c r="A58" s="1506" t="s">
        <v>156</v>
      </c>
      <c r="B58" s="6" t="s">
        <v>157</v>
      </c>
      <c r="C58" s="1719" t="s">
        <v>1074</v>
      </c>
      <c r="D58" s="1719"/>
      <c r="E58" s="1719"/>
      <c r="F58" s="1719"/>
      <c r="G58" s="1719"/>
      <c r="H58" s="1719"/>
      <c r="I58" s="1719"/>
      <c r="J58" s="1719"/>
      <c r="K58" s="1719"/>
      <c r="L58" s="1719"/>
      <c r="M58" s="1720"/>
    </row>
    <row r="59" spans="1:13" ht="15.75" customHeight="1" x14ac:dyDescent="0.25">
      <c r="A59" s="1507"/>
      <c r="B59" s="6" t="s">
        <v>158</v>
      </c>
      <c r="C59" s="1719" t="s">
        <v>1075</v>
      </c>
      <c r="D59" s="1719"/>
      <c r="E59" s="1719"/>
      <c r="F59" s="1719"/>
      <c r="G59" s="1719"/>
      <c r="H59" s="1719"/>
      <c r="I59" s="1719"/>
      <c r="J59" s="1719"/>
      <c r="K59" s="1719"/>
      <c r="L59" s="1719"/>
      <c r="M59" s="1720"/>
    </row>
    <row r="60" spans="1:13" ht="16.5" customHeight="1" thickBot="1" x14ac:dyDescent="0.3">
      <c r="A60" s="1507"/>
      <c r="B60" s="5" t="s">
        <v>79</v>
      </c>
      <c r="C60" s="1719" t="s">
        <v>1070</v>
      </c>
      <c r="D60" s="1719"/>
      <c r="E60" s="1719"/>
      <c r="F60" s="1719"/>
      <c r="G60" s="1719"/>
      <c r="H60" s="1719"/>
      <c r="I60" s="1719"/>
      <c r="J60" s="1719"/>
      <c r="K60" s="1719"/>
      <c r="L60" s="1719"/>
      <c r="M60" s="1720"/>
    </row>
    <row r="61" spans="1:13" ht="37.5" customHeight="1" thickBot="1" x14ac:dyDescent="0.3">
      <c r="A61" s="4" t="s">
        <v>64</v>
      </c>
      <c r="B61" s="3"/>
      <c r="C61" s="1755" t="s">
        <v>1090</v>
      </c>
      <c r="D61" s="1708"/>
      <c r="E61" s="1708"/>
      <c r="F61" s="1708"/>
      <c r="G61" s="1708"/>
      <c r="H61" s="1708"/>
      <c r="I61" s="1708"/>
      <c r="J61" s="1708"/>
      <c r="K61" s="1708"/>
      <c r="L61" s="1708"/>
      <c r="M61" s="1709"/>
    </row>
  </sheetData>
  <mergeCells count="51">
    <mergeCell ref="C10:D10"/>
    <mergeCell ref="F10:G10"/>
    <mergeCell ref="I10:J10"/>
    <mergeCell ref="B44:B47"/>
    <mergeCell ref="F45:F46"/>
    <mergeCell ref="G45:J46"/>
    <mergeCell ref="C14:D14"/>
    <mergeCell ref="F14:M14"/>
    <mergeCell ref="L45:M46"/>
    <mergeCell ref="J29:L29"/>
    <mergeCell ref="B31:B33"/>
    <mergeCell ref="B34:B43"/>
    <mergeCell ref="F42:G42"/>
    <mergeCell ref="H42:I42"/>
    <mergeCell ref="A2:A14"/>
    <mergeCell ref="C2:M2"/>
    <mergeCell ref="C3:M3"/>
    <mergeCell ref="D4:E4"/>
    <mergeCell ref="F4:G4"/>
    <mergeCell ref="I4:M4"/>
    <mergeCell ref="C5:M5"/>
    <mergeCell ref="C6:M6"/>
    <mergeCell ref="C7:E7"/>
    <mergeCell ref="I7:M7"/>
    <mergeCell ref="B8:B10"/>
    <mergeCell ref="F9:G9"/>
    <mergeCell ref="I9:J9"/>
    <mergeCell ref="C11:M11"/>
    <mergeCell ref="C12:M12"/>
    <mergeCell ref="C13:M13"/>
    <mergeCell ref="C48:M48"/>
    <mergeCell ref="A52:A57"/>
    <mergeCell ref="C52:M52"/>
    <mergeCell ref="C53:M53"/>
    <mergeCell ref="C54:M54"/>
    <mergeCell ref="C55:M55"/>
    <mergeCell ref="C56:M56"/>
    <mergeCell ref="C57:M57"/>
    <mergeCell ref="A15:A51"/>
    <mergeCell ref="C15:M15"/>
    <mergeCell ref="C16:M16"/>
    <mergeCell ref="B17:B23"/>
    <mergeCell ref="F22:M22"/>
    <mergeCell ref="C49:M49"/>
    <mergeCell ref="B24:B27"/>
    <mergeCell ref="K25:M25"/>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1100-000001000000}"/>
    <dataValidation allowBlank="1" showInputMessage="1" showErrorMessage="1" prompt="Identifique la meta ODS a que le apunta el indicador de producto. Seleccione de la lista desplegable." sqref="E14" xr:uid="{00000000-0002-0000-1100-000002000000}"/>
    <dataValidation allowBlank="1" showInputMessage="1" showErrorMessage="1" prompt="Identifique el ODS a que le apunta el indicador de producto. Seleccione de la lista desplegable._x000a_" sqref="B14" xr:uid="{00000000-0002-0000-1100-000003000000}"/>
    <dataValidation allowBlank="1" showInputMessage="1" showErrorMessage="1" prompt="Incluir una ficha por cada indicador, ya sea de producto o de resultado" sqref="B1" xr:uid="{00000000-0002-0000-1100-000004000000}"/>
    <dataValidation allowBlank="1" showInputMessage="1" showErrorMessage="1" prompt="Seleccione de la lista desplegable" sqref="B4 B7 H7" xr:uid="{00000000-0002-0000-1100-000005000000}"/>
  </dataValidations>
  <hyperlinks>
    <hyperlink ref="C56" r:id="rId1" display="votorresm1@educacionbogota.gov.co"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A1:M62"/>
  <sheetViews>
    <sheetView topLeftCell="A9" workbookViewId="0">
      <selection activeCell="C12" sqref="C12:M12"/>
    </sheetView>
  </sheetViews>
  <sheetFormatPr baseColWidth="10" defaultColWidth="11.42578125" defaultRowHeight="15" x14ac:dyDescent="0.25"/>
  <cols>
    <col min="1" max="1" width="24.7109375" customWidth="1"/>
    <col min="2" max="2" width="29.140625" customWidth="1"/>
  </cols>
  <sheetData>
    <row r="1" spans="1:13" ht="16.5" thickBot="1" x14ac:dyDescent="0.3">
      <c r="A1" s="110"/>
      <c r="B1" s="109" t="s">
        <v>1091</v>
      </c>
      <c r="C1" s="108"/>
      <c r="D1" s="108"/>
      <c r="E1" s="108"/>
      <c r="F1" s="108"/>
      <c r="G1" s="108"/>
      <c r="H1" s="108"/>
      <c r="I1" s="108"/>
      <c r="J1" s="108"/>
      <c r="K1" s="108"/>
      <c r="L1" s="108"/>
      <c r="M1" s="107"/>
    </row>
    <row r="2" spans="1:13" ht="53.25" customHeight="1" x14ac:dyDescent="0.25">
      <c r="A2" s="1542" t="s">
        <v>67</v>
      </c>
      <c r="B2" s="106" t="s">
        <v>68</v>
      </c>
      <c r="C2" s="1744" t="s">
        <v>1092</v>
      </c>
      <c r="D2" s="1745"/>
      <c r="E2" s="1745"/>
      <c r="F2" s="1745"/>
      <c r="G2" s="1745"/>
      <c r="H2" s="1745"/>
      <c r="I2" s="1745"/>
      <c r="J2" s="1745"/>
      <c r="K2" s="1745"/>
      <c r="L2" s="1745"/>
      <c r="M2" s="1746"/>
    </row>
    <row r="3" spans="1:13" ht="47.25" x14ac:dyDescent="0.25">
      <c r="A3" s="1543"/>
      <c r="B3" s="13" t="s">
        <v>1016</v>
      </c>
      <c r="C3" s="1548" t="s">
        <v>1093</v>
      </c>
      <c r="D3" s="1550"/>
      <c r="E3" s="1550"/>
      <c r="F3" s="1550"/>
      <c r="G3" s="1550"/>
      <c r="H3" s="1550"/>
      <c r="I3" s="1550"/>
      <c r="J3" s="1550"/>
      <c r="K3" s="1550"/>
      <c r="L3" s="1550"/>
      <c r="M3" s="1551"/>
    </row>
    <row r="4" spans="1:13" ht="15.75" x14ac:dyDescent="0.25">
      <c r="A4" s="1543"/>
      <c r="B4" s="65" t="s">
        <v>72</v>
      </c>
      <c r="C4" s="544" t="s">
        <v>484</v>
      </c>
      <c r="D4" s="1747"/>
      <c r="E4" s="1748"/>
      <c r="F4" s="1749" t="s">
        <v>74</v>
      </c>
      <c r="G4" s="1750"/>
      <c r="H4" s="102">
        <v>99</v>
      </c>
      <c r="I4" s="1747"/>
      <c r="J4" s="1550"/>
      <c r="K4" s="1550"/>
      <c r="L4" s="1550"/>
      <c r="M4" s="1551"/>
    </row>
    <row r="5" spans="1:13" ht="24.75" customHeight="1" x14ac:dyDescent="0.25">
      <c r="A5" s="1543"/>
      <c r="B5" s="65" t="s">
        <v>75</v>
      </c>
      <c r="C5" s="1548" t="s">
        <v>1079</v>
      </c>
      <c r="D5" s="1550"/>
      <c r="E5" s="1550"/>
      <c r="F5" s="1550"/>
      <c r="G5" s="1550"/>
      <c r="H5" s="1550"/>
      <c r="I5" s="1550"/>
      <c r="J5" s="1550"/>
      <c r="K5" s="1550"/>
      <c r="L5" s="1550"/>
      <c r="M5" s="1551"/>
    </row>
    <row r="6" spans="1:13" ht="28.5" customHeight="1" x14ac:dyDescent="0.25">
      <c r="A6" s="1543"/>
      <c r="B6" s="65" t="s">
        <v>76</v>
      </c>
      <c r="C6" s="1548" t="s">
        <v>1080</v>
      </c>
      <c r="D6" s="1550"/>
      <c r="E6" s="1550"/>
      <c r="F6" s="1550"/>
      <c r="G6" s="1550"/>
      <c r="H6" s="1550"/>
      <c r="I6" s="1550"/>
      <c r="J6" s="1550"/>
      <c r="K6" s="1550"/>
      <c r="L6" s="1550"/>
      <c r="M6" s="1551"/>
    </row>
    <row r="7" spans="1:13" ht="15.75" x14ac:dyDescent="0.25">
      <c r="A7" s="1543"/>
      <c r="B7" s="13" t="s">
        <v>929</v>
      </c>
      <c r="C7" s="1758" t="s">
        <v>799</v>
      </c>
      <c r="D7" s="1759"/>
      <c r="E7" s="1759"/>
      <c r="F7" s="1759"/>
      <c r="G7" s="545"/>
      <c r="H7" s="97" t="s">
        <v>79</v>
      </c>
      <c r="I7" s="1760" t="s">
        <v>267</v>
      </c>
      <c r="J7" s="1761"/>
      <c r="K7" s="1761"/>
      <c r="L7" s="1761"/>
      <c r="M7" s="1761"/>
    </row>
    <row r="8" spans="1:13" ht="15.75" x14ac:dyDescent="0.25">
      <c r="A8" s="1543"/>
      <c r="B8" s="1689" t="s">
        <v>77</v>
      </c>
      <c r="C8" s="96"/>
      <c r="D8" s="95"/>
      <c r="E8" s="95"/>
      <c r="F8" s="95"/>
      <c r="G8" s="95"/>
      <c r="H8" s="95"/>
      <c r="I8" s="95"/>
      <c r="J8" s="95"/>
      <c r="K8" s="95"/>
      <c r="L8" s="61"/>
      <c r="M8" s="60"/>
    </row>
    <row r="9" spans="1:13" ht="15.75" x14ac:dyDescent="0.25">
      <c r="A9" s="1543"/>
      <c r="B9" s="1690"/>
      <c r="C9" s="17" t="s">
        <v>267</v>
      </c>
      <c r="D9" s="16"/>
      <c r="E9" s="76"/>
      <c r="F9" s="1559"/>
      <c r="G9" s="1559"/>
      <c r="H9" s="76"/>
      <c r="I9" s="1559"/>
      <c r="J9" s="1559"/>
      <c r="K9" s="76"/>
      <c r="L9" s="15"/>
      <c r="M9" s="14"/>
    </row>
    <row r="10" spans="1:13" ht="15.75" x14ac:dyDescent="0.25">
      <c r="A10" s="1543"/>
      <c r="B10" s="1691"/>
      <c r="C10" s="1558" t="s">
        <v>84</v>
      </c>
      <c r="D10" s="1559"/>
      <c r="E10" s="94"/>
      <c r="F10" s="1559" t="s">
        <v>84</v>
      </c>
      <c r="G10" s="1559"/>
      <c r="H10" s="94"/>
      <c r="I10" s="1559" t="s">
        <v>84</v>
      </c>
      <c r="J10" s="1559"/>
      <c r="K10" s="94"/>
      <c r="L10" s="16"/>
      <c r="M10" s="48"/>
    </row>
    <row r="11" spans="1:13" ht="46.5" customHeight="1" x14ac:dyDescent="0.25">
      <c r="A11" s="1543"/>
      <c r="B11" s="13" t="s">
        <v>85</v>
      </c>
      <c r="C11" s="1724" t="s">
        <v>1094</v>
      </c>
      <c r="D11" s="1725"/>
      <c r="E11" s="1725"/>
      <c r="F11" s="1725"/>
      <c r="G11" s="1725"/>
      <c r="H11" s="1725"/>
      <c r="I11" s="1725"/>
      <c r="J11" s="1725"/>
      <c r="K11" s="1725"/>
      <c r="L11" s="1725"/>
      <c r="M11" s="1726"/>
    </row>
    <row r="12" spans="1:13" ht="100.5" customHeight="1" x14ac:dyDescent="0.25">
      <c r="A12" s="1543"/>
      <c r="B12" s="13" t="s">
        <v>1021</v>
      </c>
      <c r="C12" s="1724" t="s">
        <v>1095</v>
      </c>
      <c r="D12" s="1725"/>
      <c r="E12" s="1725"/>
      <c r="F12" s="1725"/>
      <c r="G12" s="1725"/>
      <c r="H12" s="1725"/>
      <c r="I12" s="1725"/>
      <c r="J12" s="1725"/>
      <c r="K12" s="1725"/>
      <c r="L12" s="1725"/>
      <c r="M12" s="1726"/>
    </row>
    <row r="13" spans="1:13" ht="55.5" customHeight="1" x14ac:dyDescent="0.25">
      <c r="A13" s="1543"/>
      <c r="B13" s="13" t="s">
        <v>1023</v>
      </c>
      <c r="C13" s="1724" t="s">
        <v>1024</v>
      </c>
      <c r="D13" s="1725"/>
      <c r="E13" s="1725"/>
      <c r="F13" s="1725"/>
      <c r="G13" s="1725"/>
      <c r="H13" s="1725"/>
      <c r="I13" s="1725"/>
      <c r="J13" s="1725"/>
      <c r="K13" s="1725"/>
      <c r="L13" s="1725"/>
      <c r="M13" s="1726"/>
    </row>
    <row r="14" spans="1:13" ht="69.75" customHeight="1" x14ac:dyDescent="0.25">
      <c r="A14" s="1543"/>
      <c r="B14" s="126" t="s">
        <v>1025</v>
      </c>
      <c r="C14" s="1783" t="s">
        <v>1083</v>
      </c>
      <c r="D14" s="1784"/>
      <c r="E14" s="127" t="s">
        <v>1026</v>
      </c>
      <c r="F14" s="1767" t="s">
        <v>1096</v>
      </c>
      <c r="G14" s="1739"/>
      <c r="H14" s="1739"/>
      <c r="I14" s="1739"/>
      <c r="J14" s="1739"/>
      <c r="K14" s="1739"/>
      <c r="L14" s="1739"/>
      <c r="M14" s="1740"/>
    </row>
    <row r="15" spans="1:13" ht="15.75" x14ac:dyDescent="0.25">
      <c r="A15" s="1698" t="s">
        <v>48</v>
      </c>
      <c r="B15" s="12" t="s">
        <v>87</v>
      </c>
      <c r="C15" s="1738" t="s">
        <v>262</v>
      </c>
      <c r="D15" s="1739"/>
      <c r="E15" s="1739"/>
      <c r="F15" s="1739"/>
      <c r="G15" s="1739"/>
      <c r="H15" s="1739"/>
      <c r="I15" s="1739"/>
      <c r="J15" s="1739"/>
      <c r="K15" s="1739"/>
      <c r="L15" s="1739"/>
      <c r="M15" s="1740"/>
    </row>
    <row r="16" spans="1:13" ht="42" customHeight="1" x14ac:dyDescent="0.25">
      <c r="A16" s="1699"/>
      <c r="B16" s="12" t="s">
        <v>1028</v>
      </c>
      <c r="C16" s="1724" t="s">
        <v>278</v>
      </c>
      <c r="D16" s="1725"/>
      <c r="E16" s="1725"/>
      <c r="F16" s="1725"/>
      <c r="G16" s="1725"/>
      <c r="H16" s="1725"/>
      <c r="I16" s="1725"/>
      <c r="J16" s="1725"/>
      <c r="K16" s="1725"/>
      <c r="L16" s="1725"/>
      <c r="M16" s="1726"/>
    </row>
    <row r="17" spans="1:13" ht="15.75" x14ac:dyDescent="0.25">
      <c r="A17" s="1699"/>
      <c r="B17" s="1539" t="s">
        <v>89</v>
      </c>
      <c r="C17" s="92"/>
      <c r="D17" s="91"/>
      <c r="E17" s="91"/>
      <c r="F17" s="91"/>
      <c r="G17" s="91"/>
      <c r="H17" s="91"/>
      <c r="I17" s="91"/>
      <c r="J17" s="91"/>
      <c r="K17" s="91"/>
      <c r="L17" s="91"/>
      <c r="M17" s="90"/>
    </row>
    <row r="18" spans="1:13" ht="15.75" x14ac:dyDescent="0.25">
      <c r="A18" s="1699"/>
      <c r="B18" s="1528"/>
      <c r="C18" s="89"/>
      <c r="D18" s="88"/>
      <c r="E18" s="87"/>
      <c r="F18" s="88"/>
      <c r="G18" s="87"/>
      <c r="H18" s="88"/>
      <c r="I18" s="87"/>
      <c r="J18" s="88"/>
      <c r="K18" s="87"/>
      <c r="L18" s="87"/>
      <c r="M18" s="42"/>
    </row>
    <row r="19" spans="1:13" ht="15.75" x14ac:dyDescent="0.25">
      <c r="A19" s="1699"/>
      <c r="B19" s="1528"/>
      <c r="C19" s="324" t="s">
        <v>90</v>
      </c>
      <c r="D19" s="132"/>
      <c r="E19" s="131" t="s">
        <v>91</v>
      </c>
      <c r="F19" s="132"/>
      <c r="G19" s="131" t="s">
        <v>92</v>
      </c>
      <c r="H19" s="132"/>
      <c r="I19" s="131" t="s">
        <v>93</v>
      </c>
      <c r="J19" s="133"/>
      <c r="K19" s="131"/>
      <c r="L19" s="131"/>
      <c r="M19" s="134"/>
    </row>
    <row r="20" spans="1:13" ht="15.75" x14ac:dyDescent="0.25">
      <c r="A20" s="1699"/>
      <c r="B20" s="1528"/>
      <c r="C20" s="324" t="s">
        <v>94</v>
      </c>
      <c r="D20" s="161"/>
      <c r="E20" s="131" t="s">
        <v>95</v>
      </c>
      <c r="F20" s="135"/>
      <c r="G20" s="131" t="s">
        <v>96</v>
      </c>
      <c r="H20" s="135"/>
      <c r="I20" s="131"/>
      <c r="J20" s="136"/>
      <c r="K20" s="131"/>
      <c r="L20" s="131"/>
      <c r="M20" s="134"/>
    </row>
    <row r="21" spans="1:13" ht="15.75" x14ac:dyDescent="0.25">
      <c r="A21" s="1699"/>
      <c r="B21" s="1528"/>
      <c r="C21" s="324" t="s">
        <v>97</v>
      </c>
      <c r="D21" s="161"/>
      <c r="E21" s="131" t="s">
        <v>98</v>
      </c>
      <c r="F21" s="161"/>
      <c r="G21" s="131"/>
      <c r="H21" s="136"/>
      <c r="I21" s="131"/>
      <c r="J21" s="136"/>
      <c r="K21" s="131"/>
      <c r="L21" s="131"/>
      <c r="M21" s="134"/>
    </row>
    <row r="22" spans="1:13" ht="15.75" x14ac:dyDescent="0.25">
      <c r="A22" s="1699"/>
      <c r="B22" s="1528"/>
      <c r="C22" s="324" t="s">
        <v>99</v>
      </c>
      <c r="D22" s="135" t="s">
        <v>933</v>
      </c>
      <c r="E22" s="131" t="s">
        <v>101</v>
      </c>
      <c r="F22" s="541" t="s">
        <v>1097</v>
      </c>
      <c r="G22" s="82"/>
      <c r="H22" s="82"/>
      <c r="I22" s="82"/>
      <c r="J22" s="82"/>
      <c r="K22" s="82"/>
      <c r="L22" s="82"/>
      <c r="M22" s="81"/>
    </row>
    <row r="23" spans="1:13" ht="15.75" x14ac:dyDescent="0.25">
      <c r="A23" s="1699"/>
      <c r="B23" s="1529"/>
      <c r="C23" s="325"/>
      <c r="D23" s="137"/>
      <c r="E23" s="137"/>
      <c r="F23" s="137"/>
      <c r="G23" s="137"/>
      <c r="H23" s="137"/>
      <c r="I23" s="137"/>
      <c r="J23" s="137"/>
      <c r="K23" s="137"/>
      <c r="L23" s="137"/>
      <c r="M23" s="138"/>
    </row>
    <row r="24" spans="1:13" ht="15.75" x14ac:dyDescent="0.25">
      <c r="A24" s="1699"/>
      <c r="B24" s="1539" t="s">
        <v>103</v>
      </c>
      <c r="C24" s="326"/>
      <c r="D24" s="139"/>
      <c r="E24" s="139"/>
      <c r="F24" s="139"/>
      <c r="G24" s="139"/>
      <c r="H24" s="139"/>
      <c r="I24" s="139"/>
      <c r="J24" s="139"/>
      <c r="K24" s="139"/>
      <c r="L24" s="61"/>
      <c r="M24" s="60"/>
    </row>
    <row r="25" spans="1:13" ht="15.75" x14ac:dyDescent="0.25">
      <c r="A25" s="1699"/>
      <c r="B25" s="1528"/>
      <c r="C25" s="324" t="s">
        <v>104</v>
      </c>
      <c r="D25" s="135"/>
      <c r="E25" s="146"/>
      <c r="F25" s="131" t="s">
        <v>105</v>
      </c>
      <c r="G25" s="161" t="s">
        <v>100</v>
      </c>
      <c r="H25" s="146"/>
      <c r="I25" s="131" t="s">
        <v>106</v>
      </c>
      <c r="J25" s="161"/>
      <c r="K25" s="146"/>
      <c r="L25" s="15"/>
      <c r="M25" s="14"/>
    </row>
    <row r="26" spans="1:13" ht="15.75" x14ac:dyDescent="0.25">
      <c r="A26" s="1699"/>
      <c r="B26" s="1528"/>
      <c r="C26" s="324" t="s">
        <v>107</v>
      </c>
      <c r="D26" s="79"/>
      <c r="E26" s="15"/>
      <c r="F26" s="131" t="s">
        <v>108</v>
      </c>
      <c r="G26" s="135"/>
      <c r="H26" s="15"/>
      <c r="I26" s="77"/>
      <c r="J26" s="15"/>
      <c r="K26" s="76"/>
      <c r="L26" s="15"/>
      <c r="M26" s="14"/>
    </row>
    <row r="27" spans="1:13" ht="15.75" x14ac:dyDescent="0.25">
      <c r="A27" s="1699"/>
      <c r="B27" s="1529"/>
      <c r="C27" s="327"/>
      <c r="D27" s="140"/>
      <c r="E27" s="140"/>
      <c r="F27" s="140"/>
      <c r="G27" s="140"/>
      <c r="H27" s="140"/>
      <c r="I27" s="140"/>
      <c r="J27" s="140"/>
      <c r="K27" s="140"/>
      <c r="L27" s="16"/>
      <c r="M27" s="48"/>
    </row>
    <row r="28" spans="1:13" ht="15.75" x14ac:dyDescent="0.25">
      <c r="A28" s="1699"/>
      <c r="B28" s="70" t="s">
        <v>109</v>
      </c>
      <c r="C28" s="328"/>
      <c r="D28" s="141"/>
      <c r="E28" s="141"/>
      <c r="F28" s="141"/>
      <c r="G28" s="141"/>
      <c r="H28" s="141"/>
      <c r="I28" s="141"/>
      <c r="J28" s="141"/>
      <c r="K28" s="141"/>
      <c r="L28" s="141"/>
      <c r="M28" s="142"/>
    </row>
    <row r="29" spans="1:13" ht="57.75" customHeight="1" x14ac:dyDescent="0.25">
      <c r="A29" s="1699"/>
      <c r="B29" s="70"/>
      <c r="C29" s="329" t="s">
        <v>110</v>
      </c>
      <c r="D29" s="542">
        <v>1</v>
      </c>
      <c r="E29" s="146"/>
      <c r="F29" s="145" t="s">
        <v>112</v>
      </c>
      <c r="G29" s="135">
        <v>2021</v>
      </c>
      <c r="H29" s="146"/>
      <c r="I29" s="145" t="s">
        <v>113</v>
      </c>
      <c r="J29" s="1767" t="s">
        <v>1098</v>
      </c>
      <c r="K29" s="1739"/>
      <c r="L29" s="1768"/>
      <c r="M29" s="164"/>
    </row>
    <row r="30" spans="1:13" ht="15.75" x14ac:dyDescent="0.25">
      <c r="A30" s="1699"/>
      <c r="B30" s="65"/>
      <c r="C30" s="325"/>
      <c r="D30" s="137"/>
      <c r="E30" s="137"/>
      <c r="F30" s="137"/>
      <c r="G30" s="137"/>
      <c r="H30" s="137"/>
      <c r="I30" s="137"/>
      <c r="J30" s="137"/>
      <c r="K30" s="137"/>
      <c r="L30" s="137"/>
      <c r="M30" s="138"/>
    </row>
    <row r="31" spans="1:13" ht="15.75" x14ac:dyDescent="0.25">
      <c r="A31" s="1699"/>
      <c r="B31" s="1539" t="s">
        <v>114</v>
      </c>
      <c r="C31" s="63"/>
      <c r="D31" s="62"/>
      <c r="E31" s="62"/>
      <c r="F31" s="62"/>
      <c r="G31" s="62"/>
      <c r="H31" s="62"/>
      <c r="I31" s="62"/>
      <c r="J31" s="62"/>
      <c r="K31" s="62"/>
      <c r="L31" s="61"/>
      <c r="M31" s="60"/>
    </row>
    <row r="32" spans="1:13" ht="15.75" x14ac:dyDescent="0.25">
      <c r="A32" s="1699"/>
      <c r="B32" s="1528"/>
      <c r="C32" s="330" t="s">
        <v>115</v>
      </c>
      <c r="D32" s="58">
        <v>2022</v>
      </c>
      <c r="E32" s="54"/>
      <c r="F32" s="146" t="s">
        <v>116</v>
      </c>
      <c r="G32" s="56" t="s">
        <v>997</v>
      </c>
      <c r="H32" s="54"/>
      <c r="I32" s="145"/>
      <c r="J32" s="54"/>
      <c r="K32" s="54"/>
      <c r="L32" s="15"/>
      <c r="M32" s="14"/>
    </row>
    <row r="33" spans="1:13" ht="15.75" x14ac:dyDescent="0.25">
      <c r="A33" s="1699"/>
      <c r="B33" s="1529"/>
      <c r="C33" s="325"/>
      <c r="D33" s="52"/>
      <c r="E33" s="49"/>
      <c r="F33" s="137"/>
      <c r="G33" s="49"/>
      <c r="H33" s="49"/>
      <c r="I33" s="147"/>
      <c r="J33" s="49"/>
      <c r="K33" s="49"/>
      <c r="L33" s="16"/>
      <c r="M33" s="48"/>
    </row>
    <row r="34" spans="1:13" ht="15.75" x14ac:dyDescent="0.25">
      <c r="A34" s="1699"/>
      <c r="B34" s="1539" t="s">
        <v>117</v>
      </c>
      <c r="C34" s="47"/>
      <c r="D34" s="46"/>
      <c r="E34" s="46"/>
      <c r="F34" s="46"/>
      <c r="G34" s="46"/>
      <c r="H34" s="46"/>
      <c r="I34" s="46"/>
      <c r="J34" s="46"/>
      <c r="K34" s="46"/>
      <c r="L34" s="46"/>
      <c r="M34" s="45"/>
    </row>
    <row r="35" spans="1:13" ht="15.75" x14ac:dyDescent="0.25">
      <c r="A35" s="1699"/>
      <c r="B35" s="1528"/>
      <c r="C35" s="37"/>
      <c r="D35" s="35" t="s">
        <v>118</v>
      </c>
      <c r="E35" s="35"/>
      <c r="F35" s="35" t="s">
        <v>119</v>
      </c>
      <c r="G35" s="35"/>
      <c r="H35" s="43" t="s">
        <v>120</v>
      </c>
      <c r="I35" s="43"/>
      <c r="J35" s="43" t="s">
        <v>121</v>
      </c>
      <c r="K35" s="35"/>
      <c r="L35" s="35" t="s">
        <v>122</v>
      </c>
      <c r="M35" s="44"/>
    </row>
    <row r="36" spans="1:13" ht="15.75" x14ac:dyDescent="0.25">
      <c r="A36" s="1699"/>
      <c r="B36" s="1528"/>
      <c r="C36" s="37"/>
      <c r="D36" s="29">
        <v>1</v>
      </c>
      <c r="E36" s="36"/>
      <c r="F36" s="29">
        <v>1</v>
      </c>
      <c r="G36" s="36"/>
      <c r="H36" s="29">
        <v>1</v>
      </c>
      <c r="I36" s="36"/>
      <c r="J36" s="29">
        <v>1</v>
      </c>
      <c r="K36" s="36"/>
      <c r="L36" s="29">
        <v>1</v>
      </c>
      <c r="M36" s="41"/>
    </row>
    <row r="37" spans="1:13" ht="15.75" x14ac:dyDescent="0.25">
      <c r="A37" s="1699"/>
      <c r="B37" s="1528"/>
      <c r="C37" s="37"/>
      <c r="D37" s="35" t="s">
        <v>123</v>
      </c>
      <c r="E37" s="35"/>
      <c r="F37" s="35" t="s">
        <v>124</v>
      </c>
      <c r="G37" s="35"/>
      <c r="H37" s="43" t="s">
        <v>125</v>
      </c>
      <c r="I37" s="43"/>
      <c r="J37" s="43" t="s">
        <v>126</v>
      </c>
      <c r="K37" s="35"/>
      <c r="L37" s="35" t="s">
        <v>127</v>
      </c>
      <c r="M37" s="42"/>
    </row>
    <row r="38" spans="1:13" ht="15.75" x14ac:dyDescent="0.25">
      <c r="A38" s="1699"/>
      <c r="B38" s="1528"/>
      <c r="C38" s="37"/>
      <c r="D38" s="29">
        <v>1</v>
      </c>
      <c r="E38" s="36"/>
      <c r="F38" s="29">
        <v>1</v>
      </c>
      <c r="G38" s="36"/>
      <c r="H38" s="29">
        <v>1</v>
      </c>
      <c r="I38" s="36"/>
      <c r="J38" s="29">
        <v>1</v>
      </c>
      <c r="K38" s="36"/>
      <c r="L38" s="29">
        <v>1</v>
      </c>
      <c r="M38" s="41"/>
    </row>
    <row r="39" spans="1:13" ht="15.75" x14ac:dyDescent="0.25">
      <c r="A39" s="1699"/>
      <c r="B39" s="1528"/>
      <c r="C39" s="37"/>
      <c r="D39" s="35" t="s">
        <v>128</v>
      </c>
      <c r="E39" s="35"/>
      <c r="F39" s="35" t="s">
        <v>129</v>
      </c>
      <c r="G39" s="35"/>
      <c r="H39" s="43" t="s">
        <v>130</v>
      </c>
      <c r="I39" s="43"/>
      <c r="J39" s="43" t="s">
        <v>131</v>
      </c>
      <c r="K39" s="35"/>
      <c r="L39" s="35" t="s">
        <v>132</v>
      </c>
      <c r="M39" s="42"/>
    </row>
    <row r="40" spans="1:13" ht="15.75" x14ac:dyDescent="0.25">
      <c r="A40" s="1699"/>
      <c r="B40" s="1528"/>
      <c r="C40" s="37"/>
      <c r="D40" s="29">
        <v>1</v>
      </c>
      <c r="E40" s="36"/>
      <c r="F40" s="29">
        <v>1</v>
      </c>
      <c r="G40" s="36"/>
      <c r="H40" s="29">
        <v>1</v>
      </c>
      <c r="I40" s="36"/>
      <c r="J40" s="29"/>
      <c r="K40" s="36"/>
      <c r="L40" s="29"/>
      <c r="M40" s="41"/>
    </row>
    <row r="41" spans="1:13" ht="15.75" x14ac:dyDescent="0.25">
      <c r="A41" s="1699"/>
      <c r="B41" s="1528"/>
      <c r="C41" s="37"/>
      <c r="D41" s="31" t="s">
        <v>132</v>
      </c>
      <c r="E41" s="30"/>
      <c r="F41" s="31" t="s">
        <v>133</v>
      </c>
      <c r="G41" s="30"/>
      <c r="H41" s="39"/>
      <c r="I41" s="40"/>
      <c r="J41" s="39"/>
      <c r="K41" s="40"/>
      <c r="L41" s="39"/>
      <c r="M41" s="38"/>
    </row>
    <row r="42" spans="1:13" ht="15.75" x14ac:dyDescent="0.25">
      <c r="A42" s="1699"/>
      <c r="B42" s="1528"/>
      <c r="C42" s="37"/>
      <c r="D42" s="29"/>
      <c r="E42" s="36"/>
      <c r="F42" s="1524">
        <v>1</v>
      </c>
      <c r="G42" s="1525"/>
      <c r="H42" s="1702"/>
      <c r="I42" s="1702"/>
      <c r="J42" s="34"/>
      <c r="K42" s="35"/>
      <c r="L42" s="34"/>
      <c r="M42" s="33"/>
    </row>
    <row r="43" spans="1:13" ht="15.75" x14ac:dyDescent="0.25">
      <c r="A43" s="1699"/>
      <c r="B43" s="1528"/>
      <c r="C43" s="32"/>
      <c r="D43" s="31"/>
      <c r="E43" s="30"/>
      <c r="F43" s="31"/>
      <c r="G43" s="30"/>
      <c r="H43" s="27"/>
      <c r="I43" s="28"/>
      <c r="J43" s="27"/>
      <c r="K43" s="28"/>
      <c r="L43" s="27"/>
      <c r="M43" s="26"/>
    </row>
    <row r="44" spans="1:13" ht="15.75" x14ac:dyDescent="0.25">
      <c r="A44" s="1699"/>
      <c r="B44" s="1539" t="s">
        <v>134</v>
      </c>
      <c r="C44" s="326"/>
      <c r="D44" s="139"/>
      <c r="E44" s="139"/>
      <c r="F44" s="139"/>
      <c r="G44" s="139"/>
      <c r="H44" s="139"/>
      <c r="I44" s="139"/>
      <c r="J44" s="139"/>
      <c r="K44" s="139"/>
      <c r="L44" s="15"/>
      <c r="M44" s="14"/>
    </row>
    <row r="45" spans="1:13" ht="15.75" x14ac:dyDescent="0.25">
      <c r="A45" s="1699"/>
      <c r="B45" s="1528"/>
      <c r="C45" s="20"/>
      <c r="D45" s="23" t="s">
        <v>135</v>
      </c>
      <c r="E45" s="22" t="s">
        <v>136</v>
      </c>
      <c r="F45" s="1730" t="s">
        <v>137</v>
      </c>
      <c r="G45" s="1531"/>
      <c r="H45" s="1531"/>
      <c r="I45" s="1531"/>
      <c r="J45" s="1531"/>
      <c r="K45" s="156" t="s">
        <v>101</v>
      </c>
      <c r="L45" s="1532"/>
      <c r="M45" s="1533"/>
    </row>
    <row r="46" spans="1:13" ht="15.75" x14ac:dyDescent="0.25">
      <c r="A46" s="1699"/>
      <c r="B46" s="1528"/>
      <c r="C46" s="20"/>
      <c r="D46" s="19"/>
      <c r="E46" s="161" t="s">
        <v>100</v>
      </c>
      <c r="F46" s="1730"/>
      <c r="G46" s="1531"/>
      <c r="H46" s="1531"/>
      <c r="I46" s="1531"/>
      <c r="J46" s="1531"/>
      <c r="K46" s="15"/>
      <c r="L46" s="1534"/>
      <c r="M46" s="1535"/>
    </row>
    <row r="47" spans="1:13" ht="15.75" x14ac:dyDescent="0.25">
      <c r="A47" s="1699"/>
      <c r="B47" s="1529"/>
      <c r="C47" s="17"/>
      <c r="D47" s="16"/>
      <c r="E47" s="16"/>
      <c r="F47" s="16"/>
      <c r="G47" s="16"/>
      <c r="H47" s="16"/>
      <c r="I47" s="16"/>
      <c r="J47" s="16"/>
      <c r="K47" s="16"/>
      <c r="L47" s="15"/>
      <c r="M47" s="14"/>
    </row>
    <row r="48" spans="1:13" ht="42.75" customHeight="1" x14ac:dyDescent="0.25">
      <c r="A48" s="1699"/>
      <c r="B48" s="13" t="s">
        <v>139</v>
      </c>
      <c r="C48" s="1774" t="s">
        <v>1099</v>
      </c>
      <c r="D48" s="1774"/>
      <c r="E48" s="1774"/>
      <c r="F48" s="1774"/>
      <c r="G48" s="1774"/>
      <c r="H48" s="1774"/>
      <c r="I48" s="1774"/>
      <c r="J48" s="1774"/>
      <c r="K48" s="1774"/>
      <c r="L48" s="1774"/>
      <c r="M48" s="1775"/>
    </row>
    <row r="49" spans="1:13" ht="27.75" customHeight="1" x14ac:dyDescent="0.25">
      <c r="A49" s="1699"/>
      <c r="B49" s="12" t="s">
        <v>141</v>
      </c>
      <c r="C49" s="1776" t="s">
        <v>1100</v>
      </c>
      <c r="D49" s="1777"/>
      <c r="E49" s="1777"/>
      <c r="F49" s="1777"/>
      <c r="G49" s="1777"/>
      <c r="H49" s="1777"/>
      <c r="I49" s="1777"/>
      <c r="J49" s="1777"/>
      <c r="K49" s="1777"/>
      <c r="L49" s="1777"/>
      <c r="M49" s="1778"/>
    </row>
    <row r="50" spans="1:13" ht="15.75" x14ac:dyDescent="0.25">
      <c r="A50" s="1699"/>
      <c r="B50" s="12" t="s">
        <v>143</v>
      </c>
      <c r="C50" s="1776">
        <v>10</v>
      </c>
      <c r="D50" s="1777"/>
      <c r="E50" s="1777"/>
      <c r="F50" s="1777"/>
      <c r="G50" s="1777"/>
      <c r="H50" s="1777"/>
      <c r="I50" s="1777"/>
      <c r="J50" s="1777"/>
      <c r="K50" s="1777"/>
      <c r="L50" s="1777"/>
      <c r="M50" s="1778"/>
    </row>
    <row r="51" spans="1:13" ht="15.75" x14ac:dyDescent="0.25">
      <c r="A51" s="1699"/>
      <c r="B51" s="12" t="s">
        <v>144</v>
      </c>
      <c r="C51" s="1779">
        <v>2021</v>
      </c>
      <c r="D51" s="1780"/>
      <c r="E51" s="1780"/>
      <c r="F51" s="1780"/>
      <c r="G51" s="1780"/>
      <c r="H51" s="1780"/>
      <c r="I51" s="1780"/>
      <c r="J51" s="1780"/>
      <c r="K51" s="1780"/>
      <c r="L51" s="1780"/>
      <c r="M51" s="1781"/>
    </row>
    <row r="52" spans="1:13" ht="16.5" x14ac:dyDescent="0.25">
      <c r="A52" s="1506" t="s">
        <v>60</v>
      </c>
      <c r="B52" s="7" t="s">
        <v>145</v>
      </c>
      <c r="C52" s="1769" t="s">
        <v>1069</v>
      </c>
      <c r="D52" s="1769"/>
      <c r="E52" s="1769"/>
      <c r="F52" s="1769"/>
      <c r="G52" s="1769"/>
      <c r="H52" s="1769"/>
      <c r="I52" s="1769"/>
      <c r="J52" s="1769"/>
      <c r="K52" s="1769"/>
      <c r="L52" s="1769"/>
      <c r="M52" s="1770"/>
    </row>
    <row r="53" spans="1:13" ht="16.5" x14ac:dyDescent="0.25">
      <c r="A53" s="1507"/>
      <c r="B53" s="7" t="s">
        <v>147</v>
      </c>
      <c r="C53" s="1769" t="s">
        <v>275</v>
      </c>
      <c r="D53" s="1769"/>
      <c r="E53" s="1769"/>
      <c r="F53" s="1769"/>
      <c r="G53" s="1769"/>
      <c r="H53" s="1769"/>
      <c r="I53" s="1769"/>
      <c r="J53" s="1769"/>
      <c r="K53" s="1769"/>
      <c r="L53" s="1769"/>
      <c r="M53" s="1770"/>
    </row>
    <row r="54" spans="1:13" ht="16.5" x14ac:dyDescent="0.25">
      <c r="A54" s="1507"/>
      <c r="B54" s="7" t="s">
        <v>149</v>
      </c>
      <c r="C54" s="1769" t="s">
        <v>1101</v>
      </c>
      <c r="D54" s="1769"/>
      <c r="E54" s="1769"/>
      <c r="F54" s="1769"/>
      <c r="G54" s="1769"/>
      <c r="H54" s="1769"/>
      <c r="I54" s="1769"/>
      <c r="J54" s="1769"/>
      <c r="K54" s="1769"/>
      <c r="L54" s="1769"/>
      <c r="M54" s="1770"/>
    </row>
    <row r="55" spans="1:13" ht="16.5" x14ac:dyDescent="0.25">
      <c r="A55" s="1507"/>
      <c r="B55" s="8" t="s">
        <v>151</v>
      </c>
      <c r="C55" s="1769" t="s">
        <v>1071</v>
      </c>
      <c r="D55" s="1769"/>
      <c r="E55" s="1769"/>
      <c r="F55" s="1769"/>
      <c r="G55" s="1769"/>
      <c r="H55" s="1769"/>
      <c r="I55" s="1769"/>
      <c r="J55" s="1769"/>
      <c r="K55" s="1769"/>
      <c r="L55" s="1769"/>
      <c r="M55" s="1770"/>
    </row>
    <row r="56" spans="1:13" ht="16.5" x14ac:dyDescent="0.25">
      <c r="A56" s="1507"/>
      <c r="B56" s="7" t="s">
        <v>153</v>
      </c>
      <c r="C56" s="1782" t="s">
        <v>1102</v>
      </c>
      <c r="D56" s="1769"/>
      <c r="E56" s="1769"/>
      <c r="F56" s="1769"/>
      <c r="G56" s="1769"/>
      <c r="H56" s="1769"/>
      <c r="I56" s="1769"/>
      <c r="J56" s="1769"/>
      <c r="K56" s="1769"/>
      <c r="L56" s="1769"/>
      <c r="M56" s="1770"/>
    </row>
    <row r="57" spans="1:13" ht="17.25" thickBot="1" x14ac:dyDescent="0.3">
      <c r="A57" s="1510"/>
      <c r="B57" s="7" t="s">
        <v>155</v>
      </c>
      <c r="C57" s="1769" t="s">
        <v>1073</v>
      </c>
      <c r="D57" s="1769"/>
      <c r="E57" s="1769"/>
      <c r="F57" s="1769"/>
      <c r="G57" s="1769"/>
      <c r="H57" s="1769"/>
      <c r="I57" s="1769"/>
      <c r="J57" s="1769"/>
      <c r="K57" s="1769"/>
      <c r="L57" s="1769"/>
      <c r="M57" s="1770"/>
    </row>
    <row r="58" spans="1:13" ht="16.5" x14ac:dyDescent="0.25">
      <c r="A58" s="1506" t="s">
        <v>156</v>
      </c>
      <c r="B58" s="6" t="s">
        <v>157</v>
      </c>
      <c r="C58" s="1769" t="s">
        <v>1103</v>
      </c>
      <c r="D58" s="1769"/>
      <c r="E58" s="1769"/>
      <c r="F58" s="1769"/>
      <c r="G58" s="1769"/>
      <c r="H58" s="1769"/>
      <c r="I58" s="1769"/>
      <c r="J58" s="1769"/>
      <c r="K58" s="1769"/>
      <c r="L58" s="1769"/>
      <c r="M58" s="1770"/>
    </row>
    <row r="59" spans="1:13" ht="16.5" x14ac:dyDescent="0.25">
      <c r="A59" s="1507"/>
      <c r="B59" s="6" t="s">
        <v>158</v>
      </c>
      <c r="C59" s="1769" t="s">
        <v>1104</v>
      </c>
      <c r="D59" s="1769"/>
      <c r="E59" s="1769"/>
      <c r="F59" s="1769"/>
      <c r="G59" s="1769"/>
      <c r="H59" s="1769"/>
      <c r="I59" s="1769"/>
      <c r="J59" s="1769"/>
      <c r="K59" s="1769"/>
      <c r="L59" s="1769"/>
      <c r="M59" s="1770"/>
    </row>
    <row r="60" spans="1:13" ht="17.25" thickBot="1" x14ac:dyDescent="0.3">
      <c r="A60" s="1507"/>
      <c r="B60" s="5" t="s">
        <v>79</v>
      </c>
      <c r="C60" s="1769" t="s">
        <v>1070</v>
      </c>
      <c r="D60" s="1769"/>
      <c r="E60" s="1769"/>
      <c r="F60" s="1769"/>
      <c r="G60" s="1769"/>
      <c r="H60" s="1769"/>
      <c r="I60" s="1769"/>
      <c r="J60" s="1769"/>
      <c r="K60" s="1769"/>
      <c r="L60" s="1769"/>
      <c r="M60" s="1770"/>
    </row>
    <row r="61" spans="1:13" ht="39.75" customHeight="1" thickBot="1" x14ac:dyDescent="0.3">
      <c r="A61" s="4" t="s">
        <v>64</v>
      </c>
      <c r="B61" s="3"/>
      <c r="C61" s="1771" t="s">
        <v>1105</v>
      </c>
      <c r="D61" s="1772"/>
      <c r="E61" s="1772"/>
      <c r="F61" s="1772"/>
      <c r="G61" s="1772"/>
      <c r="H61" s="1772"/>
      <c r="I61" s="1772"/>
      <c r="J61" s="1772"/>
      <c r="K61" s="1772"/>
      <c r="L61" s="1772"/>
      <c r="M61" s="1773"/>
    </row>
    <row r="62" spans="1:13" ht="39.75" customHeight="1" x14ac:dyDescent="0.25"/>
  </sheetData>
  <mergeCells count="51">
    <mergeCell ref="A2:A14"/>
    <mergeCell ref="C2:M2"/>
    <mergeCell ref="C3:M3"/>
    <mergeCell ref="D4:E4"/>
    <mergeCell ref="F4:G4"/>
    <mergeCell ref="I4:M4"/>
    <mergeCell ref="C5:M5"/>
    <mergeCell ref="C6:M6"/>
    <mergeCell ref="C7:F7"/>
    <mergeCell ref="I7:M7"/>
    <mergeCell ref="B8:B10"/>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J29:L29"/>
    <mergeCell ref="B31:B33"/>
    <mergeCell ref="B34:B43"/>
    <mergeCell ref="F42:G42"/>
    <mergeCell ref="H42:I42"/>
    <mergeCell ref="C11:M11"/>
    <mergeCell ref="C12:M12"/>
    <mergeCell ref="C13:M13"/>
    <mergeCell ref="C14:D14"/>
    <mergeCell ref="F14:M14"/>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custom" allowBlank="1" showInputMessage="1" showErrorMessage="1" sqref="C48" xr:uid="{00000000-0002-0000-1200-000000000000}">
      <formula1>ISTEXT(C48)</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2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200-000002000000}"/>
    <dataValidation allowBlank="1" showInputMessage="1" showErrorMessage="1" prompt="Identifique la meta ODS a que le apunta el indicador de producto. Seleccione de la lista desplegable." sqref="E14" xr:uid="{00000000-0002-0000-1200-000003000000}"/>
    <dataValidation allowBlank="1" showInputMessage="1" showErrorMessage="1" prompt="Identifique el ODS a que le apunta el indicador de producto. Seleccione de la lista desplegable._x000a_" sqref="B14" xr:uid="{00000000-0002-0000-1200-000004000000}"/>
    <dataValidation allowBlank="1" showInputMessage="1" showErrorMessage="1" prompt="Incluir una ficha por cada indicador, ya sea de producto o de resultado" sqref="B1" xr:uid="{00000000-0002-0000-1200-000005000000}"/>
    <dataValidation allowBlank="1" showInputMessage="1" showErrorMessage="1" prompt="Seleccione de la lista desplegable" sqref="B4 B7 H7" xr:uid="{00000000-0002-0000-1200-000006000000}"/>
  </dataValidations>
  <hyperlinks>
    <hyperlink ref="C56" r:id="rId1" display="vtorres@educacionbogota.gov.co"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6"/>
  <sheetViews>
    <sheetView topLeftCell="A19" zoomScale="115" zoomScaleNormal="115" workbookViewId="0">
      <selection activeCell="B9" sqref="B9"/>
    </sheetView>
  </sheetViews>
  <sheetFormatPr baseColWidth="10" defaultColWidth="11.42578125" defaultRowHeight="15.75" x14ac:dyDescent="0.25"/>
  <cols>
    <col min="1" max="1" width="19.7109375" style="559" customWidth="1"/>
    <col min="2" max="2" width="109.85546875" style="1" customWidth="1"/>
    <col min="3" max="16384" width="11.42578125" style="1"/>
  </cols>
  <sheetData>
    <row r="1" spans="1:2" x14ac:dyDescent="0.25">
      <c r="A1" s="1502" t="s">
        <v>36</v>
      </c>
      <c r="B1" s="1502"/>
    </row>
    <row r="2" spans="1:2" ht="16.5" thickBot="1" x14ac:dyDescent="0.3">
      <c r="A2" s="349"/>
      <c r="B2" s="922" t="s">
        <v>37</v>
      </c>
    </row>
    <row r="3" spans="1:2" ht="17.25" thickTop="1" thickBot="1" x14ac:dyDescent="0.3">
      <c r="A3" s="552" t="s">
        <v>2</v>
      </c>
      <c r="B3" s="553" t="s">
        <v>38</v>
      </c>
    </row>
    <row r="4" spans="1:2" ht="38.25" customHeight="1" thickTop="1" x14ac:dyDescent="0.25">
      <c r="A4" s="1505" t="s">
        <v>4</v>
      </c>
      <c r="B4" s="554" t="s">
        <v>39</v>
      </c>
    </row>
    <row r="5" spans="1:2" ht="78.75" x14ac:dyDescent="0.25">
      <c r="A5" s="1500"/>
      <c r="B5" s="555" t="s">
        <v>40</v>
      </c>
    </row>
    <row r="6" spans="1:2" ht="78.75" x14ac:dyDescent="0.25">
      <c r="A6" s="1500"/>
      <c r="B6" s="923" t="s">
        <v>41</v>
      </c>
    </row>
    <row r="7" spans="1:2" ht="31.5" x14ac:dyDescent="0.25">
      <c r="A7" s="1500"/>
      <c r="B7" s="556" t="s">
        <v>42</v>
      </c>
    </row>
    <row r="8" spans="1:2" ht="31.5" x14ac:dyDescent="0.25">
      <c r="A8" s="1500"/>
      <c r="B8" s="556" t="s">
        <v>43</v>
      </c>
    </row>
    <row r="9" spans="1:2" ht="126" x14ac:dyDescent="0.25">
      <c r="A9" s="1500"/>
      <c r="B9" s="923" t="s">
        <v>44</v>
      </c>
    </row>
    <row r="10" spans="1:2" ht="110.25" x14ac:dyDescent="0.25">
      <c r="A10" s="1500"/>
      <c r="B10" s="924" t="s">
        <v>45</v>
      </c>
    </row>
    <row r="11" spans="1:2" ht="31.5" x14ac:dyDescent="0.25">
      <c r="A11" s="1500"/>
      <c r="B11" s="556" t="s">
        <v>46</v>
      </c>
    </row>
    <row r="12" spans="1:2" ht="51" customHeight="1" x14ac:dyDescent="0.25">
      <c r="A12" s="1501"/>
      <c r="B12" s="555" t="s">
        <v>47</v>
      </c>
    </row>
    <row r="13" spans="1:2" x14ac:dyDescent="0.25">
      <c r="A13" s="1499" t="s">
        <v>48</v>
      </c>
      <c r="B13" s="556" t="s">
        <v>49</v>
      </c>
    </row>
    <row r="14" spans="1:2" x14ac:dyDescent="0.25">
      <c r="A14" s="1500"/>
      <c r="B14" s="556" t="s">
        <v>50</v>
      </c>
    </row>
    <row r="15" spans="1:2" x14ac:dyDescent="0.25">
      <c r="A15" s="1500"/>
      <c r="B15" s="556" t="s">
        <v>51</v>
      </c>
    </row>
    <row r="16" spans="1:2" ht="94.5" x14ac:dyDescent="0.25">
      <c r="A16" s="1500"/>
      <c r="B16" s="556" t="s">
        <v>52</v>
      </c>
    </row>
    <row r="17" spans="1:2" x14ac:dyDescent="0.25">
      <c r="A17" s="1500"/>
      <c r="B17" s="556" t="s">
        <v>53</v>
      </c>
    </row>
    <row r="18" spans="1:2" ht="94.5" x14ac:dyDescent="0.25">
      <c r="A18" s="1500"/>
      <c r="B18" s="556" t="s">
        <v>54</v>
      </c>
    </row>
    <row r="19" spans="1:2" ht="110.25" x14ac:dyDescent="0.25">
      <c r="A19" s="1500"/>
      <c r="B19" s="923" t="s">
        <v>55</v>
      </c>
    </row>
    <row r="20" spans="1:2" ht="31.5" x14ac:dyDescent="0.25">
      <c r="A20" s="1500"/>
      <c r="B20" s="556" t="s">
        <v>56</v>
      </c>
    </row>
    <row r="21" spans="1:2" ht="31.5" x14ac:dyDescent="0.25">
      <c r="A21" s="1500"/>
      <c r="B21" s="556" t="s">
        <v>57</v>
      </c>
    </row>
    <row r="22" spans="1:2" ht="31.5" x14ac:dyDescent="0.25">
      <c r="A22" s="1500"/>
      <c r="B22" s="556" t="s">
        <v>58</v>
      </c>
    </row>
    <row r="23" spans="1:2" x14ac:dyDescent="0.25">
      <c r="A23" s="1500"/>
      <c r="B23" s="556" t="s">
        <v>59</v>
      </c>
    </row>
    <row r="24" spans="1:2" ht="47.25" x14ac:dyDescent="0.25">
      <c r="A24" s="558" t="s">
        <v>60</v>
      </c>
      <c r="B24" s="556" t="s">
        <v>61</v>
      </c>
    </row>
    <row r="25" spans="1:2" ht="39.75" customHeight="1" x14ac:dyDescent="0.25">
      <c r="A25" s="558" t="s">
        <v>62</v>
      </c>
      <c r="B25" s="556" t="s">
        <v>63</v>
      </c>
    </row>
    <row r="26" spans="1:2" ht="31.5" x14ac:dyDescent="0.25">
      <c r="A26" s="558" t="s">
        <v>64</v>
      </c>
      <c r="B26" s="925" t="s">
        <v>65</v>
      </c>
    </row>
  </sheetData>
  <mergeCells count="3">
    <mergeCell ref="A1:B1"/>
    <mergeCell ref="A4:A12"/>
    <mergeCell ref="A13:A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A1:M62"/>
  <sheetViews>
    <sheetView topLeftCell="B14" zoomScale="110" zoomScaleNormal="11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1106</v>
      </c>
      <c r="C1" s="108"/>
      <c r="D1" s="108"/>
      <c r="E1" s="108"/>
      <c r="F1" s="108"/>
      <c r="G1" s="108"/>
      <c r="H1" s="108"/>
      <c r="I1" s="108"/>
      <c r="J1" s="108"/>
      <c r="K1" s="108"/>
      <c r="L1" s="108"/>
      <c r="M1" s="107"/>
    </row>
    <row r="2" spans="1:13" ht="46.35" customHeight="1" x14ac:dyDescent="0.25">
      <c r="A2" s="1542" t="s">
        <v>67</v>
      </c>
      <c r="B2" s="106" t="s">
        <v>68</v>
      </c>
      <c r="C2" s="1810" t="s">
        <v>1107</v>
      </c>
      <c r="D2" s="1811"/>
      <c r="E2" s="1811"/>
      <c r="F2" s="1811"/>
      <c r="G2" s="1811"/>
      <c r="H2" s="1811"/>
      <c r="I2" s="1811"/>
      <c r="J2" s="1811"/>
      <c r="K2" s="1811"/>
      <c r="L2" s="1811"/>
      <c r="M2" s="1812"/>
    </row>
    <row r="3" spans="1:13" ht="31.5" x14ac:dyDescent="0.25">
      <c r="A3" s="1543"/>
      <c r="B3" s="13" t="s">
        <v>1016</v>
      </c>
      <c r="C3" s="1785" t="s">
        <v>1017</v>
      </c>
      <c r="D3" s="1786"/>
      <c r="E3" s="1786"/>
      <c r="F3" s="1786"/>
      <c r="G3" s="1786"/>
      <c r="H3" s="1786"/>
      <c r="I3" s="1786"/>
      <c r="J3" s="1786"/>
      <c r="K3" s="1786"/>
      <c r="L3" s="1786"/>
      <c r="M3" s="1787"/>
    </row>
    <row r="4" spans="1:13" x14ac:dyDescent="0.25">
      <c r="A4" s="1543"/>
      <c r="B4" s="65" t="s">
        <v>72</v>
      </c>
      <c r="C4" s="446" t="s">
        <v>241</v>
      </c>
      <c r="D4" s="1813"/>
      <c r="E4" s="1814"/>
      <c r="F4" s="1815" t="s">
        <v>74</v>
      </c>
      <c r="G4" s="1816"/>
      <c r="H4" s="447">
        <v>115</v>
      </c>
      <c r="I4" s="448"/>
      <c r="J4" s="448"/>
      <c r="K4" s="448"/>
      <c r="L4" s="448"/>
      <c r="M4" s="449"/>
    </row>
    <row r="5" spans="1:13" x14ac:dyDescent="0.25">
      <c r="A5" s="1543"/>
      <c r="B5" s="65" t="s">
        <v>75</v>
      </c>
      <c r="C5" s="1817" t="s">
        <v>1018</v>
      </c>
      <c r="D5" s="1818"/>
      <c r="E5" s="1818"/>
      <c r="F5" s="1818"/>
      <c r="G5" s="1818"/>
      <c r="H5" s="1818"/>
      <c r="I5" s="1818"/>
      <c r="J5" s="1818"/>
      <c r="K5" s="1818"/>
      <c r="L5" s="1818"/>
      <c r="M5" s="1819"/>
    </row>
    <row r="6" spans="1:13" x14ac:dyDescent="0.25">
      <c r="A6" s="1543"/>
      <c r="B6" s="65" t="s">
        <v>76</v>
      </c>
      <c r="C6" s="1817" t="s">
        <v>1108</v>
      </c>
      <c r="D6" s="1818"/>
      <c r="E6" s="1818"/>
      <c r="F6" s="1818"/>
      <c r="G6" s="1818"/>
      <c r="H6" s="1818"/>
      <c r="I6" s="1818"/>
      <c r="J6" s="1818"/>
      <c r="K6" s="1818"/>
      <c r="L6" s="1818"/>
      <c r="M6" s="1819"/>
    </row>
    <row r="7" spans="1:13" x14ac:dyDescent="0.25">
      <c r="A7" s="1543"/>
      <c r="B7" s="13" t="s">
        <v>929</v>
      </c>
      <c r="C7" s="1820"/>
      <c r="D7" s="1821"/>
      <c r="E7" s="450" t="s">
        <v>266</v>
      </c>
      <c r="F7" s="450"/>
      <c r="G7" s="451"/>
      <c r="H7" s="452" t="s">
        <v>79</v>
      </c>
      <c r="I7" s="1822" t="s">
        <v>1109</v>
      </c>
      <c r="J7" s="1821"/>
      <c r="K7" s="1821"/>
      <c r="L7" s="1821"/>
      <c r="M7" s="1823"/>
    </row>
    <row r="8" spans="1:13" x14ac:dyDescent="0.25">
      <c r="A8" s="1543"/>
      <c r="B8" s="1689" t="s">
        <v>77</v>
      </c>
      <c r="C8" s="453"/>
      <c r="D8" s="454"/>
      <c r="E8" s="454"/>
      <c r="F8" s="454"/>
      <c r="G8" s="454"/>
      <c r="H8" s="454"/>
      <c r="I8" s="454"/>
      <c r="J8" s="454"/>
      <c r="K8" s="454"/>
      <c r="L8" s="455"/>
      <c r="M8" s="456"/>
    </row>
    <row r="9" spans="1:13" x14ac:dyDescent="0.25">
      <c r="A9" s="1543"/>
      <c r="B9" s="1690"/>
      <c r="C9" s="1824" t="s">
        <v>1109</v>
      </c>
      <c r="D9" s="1825"/>
      <c r="E9" s="457"/>
      <c r="F9" s="1825"/>
      <c r="G9" s="1825"/>
      <c r="H9" s="457"/>
      <c r="I9" s="1825"/>
      <c r="J9" s="1825"/>
      <c r="K9" s="457"/>
      <c r="L9" s="458"/>
      <c r="M9" s="459"/>
    </row>
    <row r="10" spans="1:13" x14ac:dyDescent="0.25">
      <c r="A10" s="1543"/>
      <c r="B10" s="1691"/>
      <c r="C10" s="1824" t="s">
        <v>84</v>
      </c>
      <c r="D10" s="1825"/>
      <c r="E10" s="460"/>
      <c r="F10" s="1825" t="s">
        <v>84</v>
      </c>
      <c r="G10" s="1825"/>
      <c r="H10" s="460"/>
      <c r="I10" s="1825" t="s">
        <v>84</v>
      </c>
      <c r="J10" s="1825"/>
      <c r="K10" s="460"/>
      <c r="L10" s="461"/>
      <c r="M10" s="462"/>
    </row>
    <row r="11" spans="1:13" ht="58.35" customHeight="1" x14ac:dyDescent="0.25">
      <c r="A11" s="1543"/>
      <c r="B11" s="13" t="s">
        <v>85</v>
      </c>
      <c r="C11" s="1793" t="s">
        <v>1110</v>
      </c>
      <c r="D11" s="1794"/>
      <c r="E11" s="1794"/>
      <c r="F11" s="1794"/>
      <c r="G11" s="1794"/>
      <c r="H11" s="1794"/>
      <c r="I11" s="1794"/>
      <c r="J11" s="1794"/>
      <c r="K11" s="1794"/>
      <c r="L11" s="1794"/>
      <c r="M11" s="1795"/>
    </row>
    <row r="12" spans="1:13" ht="53.1" customHeight="1" x14ac:dyDescent="0.25">
      <c r="A12" s="1543"/>
      <c r="B12" s="13" t="s">
        <v>1021</v>
      </c>
      <c r="C12" s="1793" t="s">
        <v>1107</v>
      </c>
      <c r="D12" s="1794"/>
      <c r="E12" s="1794"/>
      <c r="F12" s="1794"/>
      <c r="G12" s="1794"/>
      <c r="H12" s="1794"/>
      <c r="I12" s="1794"/>
      <c r="J12" s="1794"/>
      <c r="K12" s="1794"/>
      <c r="L12" s="1794"/>
      <c r="M12" s="1795"/>
    </row>
    <row r="13" spans="1:13" ht="31.5" x14ac:dyDescent="0.25">
      <c r="A13" s="1543"/>
      <c r="B13" s="13" t="s">
        <v>1023</v>
      </c>
      <c r="C13" s="1808" t="s">
        <v>1111</v>
      </c>
      <c r="D13" s="1794"/>
      <c r="E13" s="1794"/>
      <c r="F13" s="1794"/>
      <c r="G13" s="1794"/>
      <c r="H13" s="1794"/>
      <c r="I13" s="1794"/>
      <c r="J13" s="1794"/>
      <c r="K13" s="1794"/>
      <c r="L13" s="1794"/>
      <c r="M13" s="1795"/>
    </row>
    <row r="14" spans="1:13" ht="51.75" customHeight="1" x14ac:dyDescent="0.25">
      <c r="A14" s="1543"/>
      <c r="B14" s="1689" t="s">
        <v>1025</v>
      </c>
      <c r="C14" s="1793" t="s">
        <v>279</v>
      </c>
      <c r="D14" s="1794"/>
      <c r="E14" s="463" t="s">
        <v>1026</v>
      </c>
      <c r="F14" s="1809" t="s">
        <v>261</v>
      </c>
      <c r="G14" s="1790"/>
      <c r="H14" s="1790"/>
      <c r="I14" s="1790"/>
      <c r="J14" s="1790"/>
      <c r="K14" s="1790"/>
      <c r="L14" s="1790"/>
      <c r="M14" s="1791"/>
    </row>
    <row r="15" spans="1:13" x14ac:dyDescent="0.25">
      <c r="A15" s="1543"/>
      <c r="B15" s="1690"/>
      <c r="C15" s="1793"/>
      <c r="D15" s="1794"/>
      <c r="E15" s="1794"/>
      <c r="F15" s="1794"/>
      <c r="G15" s="1794"/>
      <c r="H15" s="1794"/>
      <c r="I15" s="1794"/>
      <c r="J15" s="1794"/>
      <c r="K15" s="1794"/>
      <c r="L15" s="1794"/>
      <c r="M15" s="1795"/>
    </row>
    <row r="16" spans="1:13" x14ac:dyDescent="0.25">
      <c r="A16" s="1698" t="s">
        <v>48</v>
      </c>
      <c r="B16" s="12" t="s">
        <v>87</v>
      </c>
      <c r="C16" s="1793" t="s">
        <v>1112</v>
      </c>
      <c r="D16" s="1794"/>
      <c r="E16" s="1794"/>
      <c r="F16" s="1794"/>
      <c r="G16" s="1794"/>
      <c r="H16" s="1794"/>
      <c r="I16" s="1794"/>
      <c r="J16" s="1794"/>
      <c r="K16" s="1794"/>
      <c r="L16" s="1794"/>
      <c r="M16" s="1795"/>
    </row>
    <row r="17" spans="1:13" ht="81.75" customHeight="1" x14ac:dyDescent="0.25">
      <c r="A17" s="1699"/>
      <c r="B17" s="12" t="s">
        <v>1028</v>
      </c>
      <c r="C17" s="1793" t="s">
        <v>284</v>
      </c>
      <c r="D17" s="1794"/>
      <c r="E17" s="1794"/>
      <c r="F17" s="1794"/>
      <c r="G17" s="1794"/>
      <c r="H17" s="1794"/>
      <c r="I17" s="1794"/>
      <c r="J17" s="1794"/>
      <c r="K17" s="1794"/>
      <c r="L17" s="1794"/>
      <c r="M17" s="1795"/>
    </row>
    <row r="18" spans="1:13" ht="8.25" customHeight="1" x14ac:dyDescent="0.25">
      <c r="A18" s="1699"/>
      <c r="B18" s="1539" t="s">
        <v>89</v>
      </c>
      <c r="C18" s="464"/>
      <c r="D18" s="465"/>
      <c r="E18" s="465"/>
      <c r="F18" s="465"/>
      <c r="G18" s="465"/>
      <c r="H18" s="465"/>
      <c r="I18" s="465"/>
      <c r="J18" s="465"/>
      <c r="K18" s="465"/>
      <c r="L18" s="465"/>
      <c r="M18" s="466"/>
    </row>
    <row r="19" spans="1:13" ht="9" customHeight="1" x14ac:dyDescent="0.25">
      <c r="A19" s="1699"/>
      <c r="B19" s="1528"/>
      <c r="C19" s="467"/>
      <c r="D19" s="468"/>
      <c r="E19" s="469"/>
      <c r="F19" s="468"/>
      <c r="G19" s="469"/>
      <c r="H19" s="468"/>
      <c r="I19" s="469"/>
      <c r="J19" s="468"/>
      <c r="K19" s="469"/>
      <c r="L19" s="469"/>
      <c r="M19" s="470"/>
    </row>
    <row r="20" spans="1:13" x14ac:dyDescent="0.25">
      <c r="A20" s="1699"/>
      <c r="B20" s="1528"/>
      <c r="C20" s="471" t="s">
        <v>90</v>
      </c>
      <c r="D20" s="472"/>
      <c r="E20" s="473" t="s">
        <v>91</v>
      </c>
      <c r="F20" s="472"/>
      <c r="G20" s="473" t="s">
        <v>92</v>
      </c>
      <c r="H20" s="472"/>
      <c r="I20" s="473" t="s">
        <v>93</v>
      </c>
      <c r="J20" s="474"/>
      <c r="K20" s="473"/>
      <c r="L20" s="473"/>
      <c r="M20" s="475"/>
    </row>
    <row r="21" spans="1:13" x14ac:dyDescent="0.25">
      <c r="A21" s="1699"/>
      <c r="B21" s="1528"/>
      <c r="C21" s="471" t="s">
        <v>94</v>
      </c>
      <c r="D21" s="476"/>
      <c r="E21" s="473" t="s">
        <v>95</v>
      </c>
      <c r="F21" s="477"/>
      <c r="G21" s="473" t="s">
        <v>96</v>
      </c>
      <c r="H21" s="477"/>
      <c r="I21" s="473"/>
      <c r="J21" s="478"/>
      <c r="K21" s="473"/>
      <c r="L21" s="473"/>
      <c r="M21" s="475"/>
    </row>
    <row r="22" spans="1:13" x14ac:dyDescent="0.25">
      <c r="A22" s="1699"/>
      <c r="B22" s="1528"/>
      <c r="C22" s="471" t="s">
        <v>97</v>
      </c>
      <c r="D22" s="476"/>
      <c r="E22" s="473" t="s">
        <v>98</v>
      </c>
      <c r="F22" s="476"/>
      <c r="G22" s="473"/>
      <c r="H22" s="478"/>
      <c r="I22" s="473"/>
      <c r="J22" s="478"/>
      <c r="K22" s="473"/>
      <c r="L22" s="473"/>
      <c r="M22" s="475"/>
    </row>
    <row r="23" spans="1:13" x14ac:dyDescent="0.25">
      <c r="A23" s="1699"/>
      <c r="B23" s="1528"/>
      <c r="C23" s="471" t="s">
        <v>99</v>
      </c>
      <c r="D23" s="476" t="s">
        <v>100</v>
      </c>
      <c r="E23" s="473" t="s">
        <v>101</v>
      </c>
      <c r="F23" s="1310" t="s">
        <v>1113</v>
      </c>
      <c r="G23" s="479"/>
      <c r="H23" s="479"/>
      <c r="I23" s="479"/>
      <c r="J23" s="479"/>
      <c r="K23" s="479"/>
      <c r="L23" s="479"/>
      <c r="M23" s="480"/>
    </row>
    <row r="24" spans="1:13" ht="9.75" customHeight="1" x14ac:dyDescent="0.25">
      <c r="A24" s="1699"/>
      <c r="B24" s="1529"/>
      <c r="C24" s="481"/>
      <c r="D24" s="482"/>
      <c r="E24" s="482"/>
      <c r="F24" s="482"/>
      <c r="G24" s="482"/>
      <c r="H24" s="482"/>
      <c r="I24" s="482"/>
      <c r="J24" s="482"/>
      <c r="K24" s="482"/>
      <c r="L24" s="482"/>
      <c r="M24" s="483"/>
    </row>
    <row r="25" spans="1:13" x14ac:dyDescent="0.25">
      <c r="A25" s="1699"/>
      <c r="B25" s="1539" t="s">
        <v>103</v>
      </c>
      <c r="C25" s="484"/>
      <c r="D25" s="485"/>
      <c r="E25" s="485"/>
      <c r="F25" s="485"/>
      <c r="G25" s="485"/>
      <c r="H25" s="485"/>
      <c r="I25" s="485"/>
      <c r="J25" s="485"/>
      <c r="K25" s="485"/>
      <c r="L25" s="455"/>
      <c r="M25" s="456"/>
    </row>
    <row r="26" spans="1:13" x14ac:dyDescent="0.25">
      <c r="A26" s="1699"/>
      <c r="B26" s="1528"/>
      <c r="C26" s="471" t="s">
        <v>104</v>
      </c>
      <c r="D26" s="477"/>
      <c r="E26" s="486"/>
      <c r="F26" s="473" t="s">
        <v>105</v>
      </c>
      <c r="G26" s="476"/>
      <c r="H26" s="486"/>
      <c r="I26" s="473" t="s">
        <v>106</v>
      </c>
      <c r="J26" s="476"/>
      <c r="K26" s="486"/>
      <c r="L26" s="458"/>
      <c r="M26" s="459"/>
    </row>
    <row r="27" spans="1:13" x14ac:dyDescent="0.25">
      <c r="A27" s="1699"/>
      <c r="B27" s="1528"/>
      <c r="C27" s="471" t="s">
        <v>107</v>
      </c>
      <c r="D27" s="487"/>
      <c r="E27" s="458"/>
      <c r="F27" s="473" t="s">
        <v>108</v>
      </c>
      <c r="G27" s="476" t="s">
        <v>100</v>
      </c>
      <c r="H27" s="458"/>
      <c r="I27" s="488"/>
      <c r="J27" s="458"/>
      <c r="K27" s="457"/>
      <c r="L27" s="458"/>
      <c r="M27" s="459"/>
    </row>
    <row r="28" spans="1:13" x14ac:dyDescent="0.25">
      <c r="A28" s="1699"/>
      <c r="B28" s="1529"/>
      <c r="C28" s="489"/>
      <c r="D28" s="490"/>
      <c r="E28" s="490"/>
      <c r="F28" s="490"/>
      <c r="G28" s="490"/>
      <c r="H28" s="490"/>
      <c r="I28" s="490"/>
      <c r="J28" s="490"/>
      <c r="K28" s="490"/>
      <c r="L28" s="461"/>
      <c r="M28" s="462"/>
    </row>
    <row r="29" spans="1:13" x14ac:dyDescent="0.25">
      <c r="A29" s="1699"/>
      <c r="B29" s="70" t="s">
        <v>109</v>
      </c>
      <c r="C29" s="491"/>
      <c r="D29" s="492"/>
      <c r="E29" s="492"/>
      <c r="F29" s="492"/>
      <c r="G29" s="492"/>
      <c r="H29" s="492"/>
      <c r="I29" s="492"/>
      <c r="J29" s="492"/>
      <c r="K29" s="492"/>
      <c r="L29" s="492"/>
      <c r="M29" s="493"/>
    </row>
    <row r="30" spans="1:13" x14ac:dyDescent="0.25">
      <c r="A30" s="1699"/>
      <c r="B30" s="70"/>
      <c r="C30" s="494" t="s">
        <v>110</v>
      </c>
      <c r="D30" s="495">
        <v>0</v>
      </c>
      <c r="E30" s="486"/>
      <c r="F30" s="496" t="s">
        <v>112</v>
      </c>
      <c r="G30" s="497">
        <v>44562</v>
      </c>
      <c r="H30" s="486"/>
      <c r="I30" s="496" t="s">
        <v>113</v>
      </c>
      <c r="J30" s="498" t="s">
        <v>1114</v>
      </c>
      <c r="K30" s="499"/>
      <c r="L30" s="500"/>
      <c r="M30" s="501"/>
    </row>
    <row r="31" spans="1:13" x14ac:dyDescent="0.25">
      <c r="A31" s="1699"/>
      <c r="B31" s="65"/>
      <c r="C31" s="481"/>
      <c r="D31" s="482"/>
      <c r="E31" s="482"/>
      <c r="F31" s="482"/>
      <c r="G31" s="482"/>
      <c r="H31" s="482"/>
      <c r="I31" s="482"/>
      <c r="J31" s="482"/>
      <c r="K31" s="482"/>
      <c r="L31" s="482"/>
      <c r="M31" s="483"/>
    </row>
    <row r="32" spans="1:13" x14ac:dyDescent="0.25">
      <c r="A32" s="1699"/>
      <c r="B32" s="1539" t="s">
        <v>114</v>
      </c>
      <c r="C32" s="502"/>
      <c r="D32" s="503"/>
      <c r="E32" s="503"/>
      <c r="F32" s="503"/>
      <c r="G32" s="503"/>
      <c r="H32" s="503"/>
      <c r="I32" s="503"/>
      <c r="J32" s="503"/>
      <c r="K32" s="503"/>
      <c r="L32" s="455"/>
      <c r="M32" s="456"/>
    </row>
    <row r="33" spans="1:13" x14ac:dyDescent="0.25">
      <c r="A33" s="1699"/>
      <c r="B33" s="1528"/>
      <c r="C33" s="504" t="s">
        <v>115</v>
      </c>
      <c r="D33" s="505">
        <v>2022</v>
      </c>
      <c r="E33" s="506"/>
      <c r="F33" s="486" t="s">
        <v>116</v>
      </c>
      <c r="G33" s="507" t="s">
        <v>1115</v>
      </c>
      <c r="H33" s="506"/>
      <c r="I33" s="496"/>
      <c r="J33" s="506"/>
      <c r="K33" s="506"/>
      <c r="L33" s="458"/>
      <c r="M33" s="459"/>
    </row>
    <row r="34" spans="1:13" x14ac:dyDescent="0.25">
      <c r="A34" s="1699"/>
      <c r="B34" s="1529"/>
      <c r="C34" s="481"/>
      <c r="D34" s="508"/>
      <c r="E34" s="509"/>
      <c r="F34" s="482"/>
      <c r="G34" s="509"/>
      <c r="H34" s="509"/>
      <c r="I34" s="510"/>
      <c r="J34" s="509"/>
      <c r="K34" s="509"/>
      <c r="L34" s="461"/>
      <c r="M34" s="462"/>
    </row>
    <row r="35" spans="1:13" x14ac:dyDescent="0.25">
      <c r="A35" s="1699"/>
      <c r="B35" s="1539" t="s">
        <v>117</v>
      </c>
      <c r="C35" s="511"/>
      <c r="D35" s="512"/>
      <c r="E35" s="512"/>
      <c r="F35" s="512"/>
      <c r="G35" s="512"/>
      <c r="H35" s="512"/>
      <c r="I35" s="512"/>
      <c r="J35" s="512"/>
      <c r="K35" s="512"/>
      <c r="L35" s="512"/>
      <c r="M35" s="513"/>
    </row>
    <row r="36" spans="1:13" x14ac:dyDescent="0.25">
      <c r="A36" s="1699"/>
      <c r="B36" s="1528"/>
      <c r="C36" s="514"/>
      <c r="D36" s="515" t="s">
        <v>118</v>
      </c>
      <c r="E36" s="515"/>
      <c r="F36" s="515" t="s">
        <v>119</v>
      </c>
      <c r="G36" s="515"/>
      <c r="H36" s="516" t="s">
        <v>120</v>
      </c>
      <c r="I36" s="516"/>
      <c r="J36" s="516" t="s">
        <v>121</v>
      </c>
      <c r="K36" s="515"/>
      <c r="L36" s="515" t="s">
        <v>122</v>
      </c>
      <c r="M36" s="517"/>
    </row>
    <row r="37" spans="1:13" x14ac:dyDescent="0.25">
      <c r="A37" s="1699"/>
      <c r="B37" s="1528"/>
      <c r="C37" s="514"/>
      <c r="D37" s="518">
        <v>1</v>
      </c>
      <c r="E37" s="519"/>
      <c r="F37" s="518">
        <v>1</v>
      </c>
      <c r="G37" s="519"/>
      <c r="H37" s="518">
        <v>1</v>
      </c>
      <c r="I37" s="519"/>
      <c r="J37" s="518">
        <v>1</v>
      </c>
      <c r="K37" s="519"/>
      <c r="L37" s="518">
        <v>1</v>
      </c>
      <c r="M37" s="520"/>
    </row>
    <row r="38" spans="1:13" x14ac:dyDescent="0.25">
      <c r="A38" s="1699"/>
      <c r="B38" s="1528"/>
      <c r="C38" s="514"/>
      <c r="D38" s="515" t="s">
        <v>123</v>
      </c>
      <c r="E38" s="515"/>
      <c r="F38" s="515" t="s">
        <v>124</v>
      </c>
      <c r="G38" s="515"/>
      <c r="H38" s="516" t="s">
        <v>125</v>
      </c>
      <c r="I38" s="516"/>
      <c r="J38" s="516" t="s">
        <v>126</v>
      </c>
      <c r="K38" s="515"/>
      <c r="L38" s="515" t="s">
        <v>127</v>
      </c>
      <c r="M38" s="470"/>
    </row>
    <row r="39" spans="1:13" x14ac:dyDescent="0.25">
      <c r="A39" s="1699"/>
      <c r="B39" s="1528"/>
      <c r="C39" s="514"/>
      <c r="D39" s="518">
        <v>1</v>
      </c>
      <c r="E39" s="519"/>
      <c r="F39" s="518">
        <v>1</v>
      </c>
      <c r="G39" s="519"/>
      <c r="H39" s="518">
        <v>1</v>
      </c>
      <c r="I39" s="519"/>
      <c r="J39" s="518">
        <v>1</v>
      </c>
      <c r="K39" s="519"/>
      <c r="L39" s="518"/>
      <c r="M39" s="520"/>
    </row>
    <row r="40" spans="1:13" x14ac:dyDescent="0.25">
      <c r="A40" s="1699"/>
      <c r="B40" s="1528"/>
      <c r="C40" s="514"/>
      <c r="D40" s="515" t="s">
        <v>128</v>
      </c>
      <c r="E40" s="515"/>
      <c r="F40" s="515" t="s">
        <v>129</v>
      </c>
      <c r="G40" s="515"/>
      <c r="H40" s="516" t="s">
        <v>130</v>
      </c>
      <c r="I40" s="516"/>
      <c r="J40" s="516" t="s">
        <v>131</v>
      </c>
      <c r="K40" s="515"/>
      <c r="L40" s="515" t="s">
        <v>132</v>
      </c>
      <c r="M40" s="470"/>
    </row>
    <row r="41" spans="1:13" x14ac:dyDescent="0.25">
      <c r="A41" s="1699"/>
      <c r="B41" s="1528"/>
      <c r="C41" s="514"/>
      <c r="D41" s="518"/>
      <c r="E41" s="519"/>
      <c r="F41" s="518"/>
      <c r="G41" s="519"/>
      <c r="H41" s="518"/>
      <c r="I41" s="519"/>
      <c r="J41" s="518"/>
      <c r="K41" s="519"/>
      <c r="L41" s="518"/>
      <c r="M41" s="520"/>
    </row>
    <row r="42" spans="1:13" x14ac:dyDescent="0.25">
      <c r="A42" s="1699"/>
      <c r="B42" s="1528"/>
      <c r="C42" s="514"/>
      <c r="D42" s="521" t="s">
        <v>132</v>
      </c>
      <c r="E42" s="522"/>
      <c r="F42" s="521" t="s">
        <v>133</v>
      </c>
      <c r="G42" s="522"/>
      <c r="H42" s="523"/>
      <c r="I42" s="524"/>
      <c r="J42" s="523"/>
      <c r="K42" s="524"/>
      <c r="L42" s="523"/>
      <c r="M42" s="525"/>
    </row>
    <row r="43" spans="1:13" x14ac:dyDescent="0.25">
      <c r="A43" s="1699"/>
      <c r="B43" s="1528"/>
      <c r="C43" s="514"/>
      <c r="D43" s="518"/>
      <c r="E43" s="519"/>
      <c r="F43" s="1796">
        <v>1</v>
      </c>
      <c r="G43" s="1797"/>
      <c r="H43" s="1798"/>
      <c r="I43" s="1798"/>
      <c r="J43" s="526"/>
      <c r="K43" s="515"/>
      <c r="L43" s="526"/>
      <c r="M43" s="527"/>
    </row>
    <row r="44" spans="1:13" x14ac:dyDescent="0.25">
      <c r="A44" s="1699"/>
      <c r="B44" s="1528"/>
      <c r="C44" s="528"/>
      <c r="D44" s="521"/>
      <c r="E44" s="522"/>
      <c r="F44" s="521"/>
      <c r="G44" s="522"/>
      <c r="H44" s="529"/>
      <c r="I44" s="530"/>
      <c r="J44" s="529"/>
      <c r="K44" s="530"/>
      <c r="L44" s="529"/>
      <c r="M44" s="531"/>
    </row>
    <row r="45" spans="1:13" ht="18" customHeight="1" x14ac:dyDescent="0.25">
      <c r="A45" s="1699"/>
      <c r="B45" s="1539" t="s">
        <v>134</v>
      </c>
      <c r="C45" s="484"/>
      <c r="D45" s="485"/>
      <c r="E45" s="485"/>
      <c r="F45" s="485"/>
      <c r="G45" s="485"/>
      <c r="H45" s="485"/>
      <c r="I45" s="485"/>
      <c r="J45" s="485"/>
      <c r="K45" s="485"/>
      <c r="L45" s="458"/>
      <c r="M45" s="459"/>
    </row>
    <row r="46" spans="1:13" x14ac:dyDescent="0.25">
      <c r="A46" s="1699"/>
      <c r="B46" s="1528"/>
      <c r="C46" s="532"/>
      <c r="D46" s="533" t="s">
        <v>135</v>
      </c>
      <c r="E46" s="534" t="s">
        <v>136</v>
      </c>
      <c r="F46" s="1799" t="s">
        <v>137</v>
      </c>
      <c r="G46" s="1800"/>
      <c r="H46" s="1800"/>
      <c r="I46" s="1800"/>
      <c r="J46" s="1800"/>
      <c r="K46" s="535" t="s">
        <v>101</v>
      </c>
      <c r="L46" s="1801"/>
      <c r="M46" s="1802"/>
    </row>
    <row r="47" spans="1:13" x14ac:dyDescent="0.25">
      <c r="A47" s="1699"/>
      <c r="B47" s="1528"/>
      <c r="C47" s="532"/>
      <c r="D47" s="536"/>
      <c r="E47" s="476" t="s">
        <v>100</v>
      </c>
      <c r="F47" s="1799"/>
      <c r="G47" s="1800"/>
      <c r="H47" s="1800"/>
      <c r="I47" s="1800"/>
      <c r="J47" s="1800"/>
      <c r="K47" s="458"/>
      <c r="L47" s="1803"/>
      <c r="M47" s="1804"/>
    </row>
    <row r="48" spans="1:13" x14ac:dyDescent="0.25">
      <c r="A48" s="1699"/>
      <c r="B48" s="1529"/>
      <c r="C48" s="537"/>
      <c r="D48" s="461"/>
      <c r="E48" s="461"/>
      <c r="F48" s="461"/>
      <c r="G48" s="461"/>
      <c r="H48" s="461"/>
      <c r="I48" s="461"/>
      <c r="J48" s="461"/>
      <c r="K48" s="461"/>
      <c r="L48" s="458"/>
      <c r="M48" s="459"/>
    </row>
    <row r="49" spans="1:13" ht="94.35" customHeight="1" x14ac:dyDescent="0.25">
      <c r="A49" s="1699"/>
      <c r="B49" s="13" t="s">
        <v>139</v>
      </c>
      <c r="C49" s="1805" t="s">
        <v>1116</v>
      </c>
      <c r="D49" s="1806"/>
      <c r="E49" s="1806"/>
      <c r="F49" s="1806"/>
      <c r="G49" s="1806"/>
      <c r="H49" s="1806"/>
      <c r="I49" s="1806"/>
      <c r="J49" s="1806"/>
      <c r="K49" s="1806"/>
      <c r="L49" s="1806"/>
      <c r="M49" s="1807"/>
    </row>
    <row r="50" spans="1:13" x14ac:dyDescent="0.25">
      <c r="A50" s="1699"/>
      <c r="B50" s="12" t="s">
        <v>141</v>
      </c>
      <c r="C50" s="1789" t="s">
        <v>1117</v>
      </c>
      <c r="D50" s="1790"/>
      <c r="E50" s="1790"/>
      <c r="F50" s="1790"/>
      <c r="G50" s="1790"/>
      <c r="H50" s="1790"/>
      <c r="I50" s="1790"/>
      <c r="J50" s="1790"/>
      <c r="K50" s="1790"/>
      <c r="L50" s="1790"/>
      <c r="M50" s="1791"/>
    </row>
    <row r="51" spans="1:13" x14ac:dyDescent="0.25">
      <c r="A51" s="1699"/>
      <c r="B51" s="12" t="s">
        <v>143</v>
      </c>
      <c r="C51" s="1789" t="s">
        <v>939</v>
      </c>
      <c r="D51" s="1790"/>
      <c r="E51" s="1790"/>
      <c r="F51" s="1790"/>
      <c r="G51" s="1790"/>
      <c r="H51" s="1790"/>
      <c r="I51" s="1790"/>
      <c r="J51" s="1790"/>
      <c r="K51" s="1790"/>
      <c r="L51" s="1790"/>
      <c r="M51" s="1791"/>
    </row>
    <row r="52" spans="1:13" x14ac:dyDescent="0.25">
      <c r="A52" s="1699"/>
      <c r="B52" s="12" t="s">
        <v>144</v>
      </c>
      <c r="C52" s="1789" t="s">
        <v>1118</v>
      </c>
      <c r="D52" s="1790"/>
      <c r="E52" s="1790"/>
      <c r="F52" s="1790"/>
      <c r="G52" s="1790"/>
      <c r="H52" s="1790"/>
      <c r="I52" s="1790"/>
      <c r="J52" s="1790"/>
      <c r="K52" s="1790"/>
      <c r="L52" s="1790"/>
      <c r="M52" s="1791"/>
    </row>
    <row r="53" spans="1:13" ht="15.75" customHeight="1" x14ac:dyDescent="0.25">
      <c r="A53" s="1506" t="s">
        <v>60</v>
      </c>
      <c r="B53" s="7" t="s">
        <v>145</v>
      </c>
      <c r="C53" s="1785" t="s">
        <v>288</v>
      </c>
      <c r="D53" s="1786"/>
      <c r="E53" s="1786"/>
      <c r="F53" s="1786"/>
      <c r="G53" s="1786"/>
      <c r="H53" s="1786"/>
      <c r="I53" s="1786"/>
      <c r="J53" s="1786"/>
      <c r="K53" s="1786"/>
      <c r="L53" s="1786"/>
      <c r="M53" s="1787"/>
    </row>
    <row r="54" spans="1:13" x14ac:dyDescent="0.25">
      <c r="A54" s="1507"/>
      <c r="B54" s="7" t="s">
        <v>147</v>
      </c>
      <c r="C54" s="1785" t="s">
        <v>1119</v>
      </c>
      <c r="D54" s="1786"/>
      <c r="E54" s="1786"/>
      <c r="F54" s="1786"/>
      <c r="G54" s="1786"/>
      <c r="H54" s="1786"/>
      <c r="I54" s="1786"/>
      <c r="J54" s="1786"/>
      <c r="K54" s="1786"/>
      <c r="L54" s="1786"/>
      <c r="M54" s="1787"/>
    </row>
    <row r="55" spans="1:13" x14ac:dyDescent="0.25">
      <c r="A55" s="1507"/>
      <c r="B55" s="7" t="s">
        <v>149</v>
      </c>
      <c r="C55" s="1785" t="s">
        <v>286</v>
      </c>
      <c r="D55" s="1786"/>
      <c r="E55" s="1786"/>
      <c r="F55" s="1786"/>
      <c r="G55" s="1786"/>
      <c r="H55" s="1786"/>
      <c r="I55" s="1786"/>
      <c r="J55" s="1786"/>
      <c r="K55" s="1786"/>
      <c r="L55" s="1786"/>
      <c r="M55" s="1787"/>
    </row>
    <row r="56" spans="1:13" ht="15.75" customHeight="1" x14ac:dyDescent="0.25">
      <c r="A56" s="1507"/>
      <c r="B56" s="8" t="s">
        <v>151</v>
      </c>
      <c r="C56" s="1785" t="s">
        <v>287</v>
      </c>
      <c r="D56" s="1786"/>
      <c r="E56" s="1786"/>
      <c r="F56" s="1786"/>
      <c r="G56" s="1786"/>
      <c r="H56" s="1786"/>
      <c r="I56" s="1786"/>
      <c r="J56" s="1786"/>
      <c r="K56" s="1786"/>
      <c r="L56" s="1786"/>
      <c r="M56" s="1787"/>
    </row>
    <row r="57" spans="1:13" ht="15.75" customHeight="1" x14ac:dyDescent="0.25">
      <c r="A57" s="1507"/>
      <c r="B57" s="7" t="s">
        <v>153</v>
      </c>
      <c r="C57" s="1792" t="s">
        <v>1120</v>
      </c>
      <c r="D57" s="1786"/>
      <c r="E57" s="1786"/>
      <c r="F57" s="1786"/>
      <c r="G57" s="1786"/>
      <c r="H57" s="1786"/>
      <c r="I57" s="1786"/>
      <c r="J57" s="1786"/>
      <c r="K57" s="1786"/>
      <c r="L57" s="1786"/>
      <c r="M57" s="1787"/>
    </row>
    <row r="58" spans="1:13" ht="16.5" thickBot="1" x14ac:dyDescent="0.3">
      <c r="A58" s="1510"/>
      <c r="B58" s="7" t="s">
        <v>155</v>
      </c>
      <c r="C58" s="1785" t="s">
        <v>1121</v>
      </c>
      <c r="D58" s="1786"/>
      <c r="E58" s="1786"/>
      <c r="F58" s="1786"/>
      <c r="G58" s="1786"/>
      <c r="H58" s="1786"/>
      <c r="I58" s="1786"/>
      <c r="J58" s="1786"/>
      <c r="K58" s="1786"/>
      <c r="L58" s="1786"/>
      <c r="M58" s="1787"/>
    </row>
    <row r="59" spans="1:13" ht="15.75" customHeight="1" x14ac:dyDescent="0.25">
      <c r="A59" s="1506" t="s">
        <v>156</v>
      </c>
      <c r="B59" s="6" t="s">
        <v>157</v>
      </c>
      <c r="C59" s="1785" t="s">
        <v>1122</v>
      </c>
      <c r="D59" s="1786"/>
      <c r="E59" s="1786"/>
      <c r="F59" s="1786"/>
      <c r="G59" s="1786"/>
      <c r="H59" s="1786"/>
      <c r="I59" s="1786"/>
      <c r="J59" s="1786"/>
      <c r="K59" s="1786"/>
      <c r="L59" s="1786"/>
      <c r="M59" s="1787"/>
    </row>
    <row r="60" spans="1:13" ht="30" customHeight="1" x14ac:dyDescent="0.25">
      <c r="A60" s="1507"/>
      <c r="B60" s="6" t="s">
        <v>158</v>
      </c>
      <c r="C60" s="1785" t="s">
        <v>1123</v>
      </c>
      <c r="D60" s="1786"/>
      <c r="E60" s="1786"/>
      <c r="F60" s="1786"/>
      <c r="G60" s="1786"/>
      <c r="H60" s="1786"/>
      <c r="I60" s="1786"/>
      <c r="J60" s="1786"/>
      <c r="K60" s="1786"/>
      <c r="L60" s="1786"/>
      <c r="M60" s="1787"/>
    </row>
    <row r="61" spans="1:13" ht="30" customHeight="1" thickBot="1" x14ac:dyDescent="0.3">
      <c r="A61" s="1507"/>
      <c r="B61" s="5" t="s">
        <v>79</v>
      </c>
      <c r="C61" s="1785" t="s">
        <v>286</v>
      </c>
      <c r="D61" s="1786"/>
      <c r="E61" s="1786"/>
      <c r="F61" s="1786"/>
      <c r="G61" s="1786"/>
      <c r="H61" s="1786"/>
      <c r="I61" s="1786"/>
      <c r="J61" s="1786"/>
      <c r="K61" s="1786"/>
      <c r="L61" s="1786"/>
      <c r="M61" s="1787"/>
    </row>
    <row r="62" spans="1:13" ht="16.5" thickBot="1" x14ac:dyDescent="0.3">
      <c r="A62" s="4" t="s">
        <v>64</v>
      </c>
      <c r="B62" s="3"/>
      <c r="C62" s="1788" t="s">
        <v>1124</v>
      </c>
      <c r="D62" s="1512"/>
      <c r="E62" s="1512"/>
      <c r="F62" s="1512"/>
      <c r="G62" s="1512"/>
      <c r="H62" s="1512"/>
      <c r="I62" s="1512"/>
      <c r="J62" s="1512"/>
      <c r="K62" s="1512"/>
      <c r="L62" s="1512"/>
      <c r="M62" s="1513"/>
    </row>
  </sheetData>
  <mergeCells count="52">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300-000000000000}"/>
    <dataValidation allowBlank="1" showInputMessage="1" showErrorMessage="1" prompt="Incluir una ficha por cada indicador, ya sea de producto o de resultado" sqref="B1" xr:uid="{00000000-0002-0000-1300-000001000000}"/>
    <dataValidation allowBlank="1" showInputMessage="1" showErrorMessage="1" prompt="Identifique el ODS a que le apunta el indicador de producto. Seleccione de la lista desplegable._x000a_" sqref="B14:B15" xr:uid="{00000000-0002-0000-1300-000002000000}"/>
    <dataValidation allowBlank="1" showInputMessage="1" showErrorMessage="1" prompt="Identifique la meta ODS a que le apunta el indicador de producto. Seleccione de la lista desplegable." sqref="E14" xr:uid="{00000000-0002-0000-1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300-000005000000}"/>
    <dataValidation type="list" allowBlank="1" showInputMessage="1" showErrorMessage="1" sqref="I7:M7" xr:uid="{00000000-0002-0000-1300-000006000000}">
      <formula1>INDIRECT($C$7)</formula1>
    </dataValidation>
  </dataValidations>
  <hyperlinks>
    <hyperlink ref="C57" r:id="rId1" display="dterneraa@educacionbogota.gov.co" xr:uid="{00000000-0004-0000-1300-000000000000}"/>
  </hyperlinks>
  <pageMargins left="0.7" right="0.7" top="0.75" bottom="0.75" header="0.3" footer="0.3"/>
  <pageSetup paperSize="9" orientation="portrait"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39997558519241921"/>
  </sheetPr>
  <dimension ref="A1:V59"/>
  <sheetViews>
    <sheetView topLeftCell="B4" zoomScale="85" zoomScaleNormal="85" workbookViewId="0">
      <selection activeCell="R16" sqref="R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1125</v>
      </c>
      <c r="C1" s="123"/>
      <c r="D1" s="108"/>
      <c r="E1" s="108"/>
      <c r="F1" s="108"/>
      <c r="G1" s="108"/>
      <c r="H1" s="108"/>
      <c r="I1" s="108"/>
      <c r="J1" s="108"/>
      <c r="K1" s="108"/>
      <c r="L1" s="108"/>
      <c r="M1" s="107"/>
    </row>
    <row r="2" spans="1:22" ht="33" customHeight="1" x14ac:dyDescent="0.25">
      <c r="A2" s="1542" t="s">
        <v>67</v>
      </c>
      <c r="B2" s="106" t="s">
        <v>68</v>
      </c>
      <c r="C2" s="1828" t="s">
        <v>1126</v>
      </c>
      <c r="D2" s="1828"/>
      <c r="E2" s="1828"/>
      <c r="F2" s="1828"/>
      <c r="G2" s="1828"/>
      <c r="H2" s="1828"/>
      <c r="I2" s="1828"/>
      <c r="J2" s="1828"/>
      <c r="K2" s="1828"/>
      <c r="L2" s="1828"/>
      <c r="M2" s="1829"/>
    </row>
    <row r="3" spans="1:22" ht="31.5" x14ac:dyDescent="0.25">
      <c r="A3" s="1543"/>
      <c r="B3" s="13" t="s">
        <v>1016</v>
      </c>
      <c r="C3" s="1830" t="s">
        <v>1093</v>
      </c>
      <c r="D3" s="1830"/>
      <c r="E3" s="1830"/>
      <c r="F3" s="1830"/>
      <c r="G3" s="1830"/>
      <c r="H3" s="1830"/>
      <c r="I3" s="1830"/>
      <c r="J3" s="1830"/>
      <c r="K3" s="1830"/>
      <c r="L3" s="1830"/>
      <c r="M3" s="1831"/>
    </row>
    <row r="4" spans="1:22" x14ac:dyDescent="0.25">
      <c r="A4" s="1543"/>
      <c r="B4" s="65" t="s">
        <v>72</v>
      </c>
      <c r="C4" s="1" t="s">
        <v>484</v>
      </c>
      <c r="D4" s="1832"/>
      <c r="E4" s="1552"/>
      <c r="F4" s="1749" t="s">
        <v>74</v>
      </c>
      <c r="G4" s="1750"/>
      <c r="H4" s="102">
        <v>143</v>
      </c>
      <c r="I4" s="1832"/>
      <c r="J4" s="1521"/>
      <c r="K4" s="1521"/>
      <c r="L4" s="1521"/>
      <c r="M4" s="1522"/>
    </row>
    <row r="5" spans="1:22" ht="49.5" customHeight="1" x14ac:dyDescent="0.25">
      <c r="A5" s="1543"/>
      <c r="B5" s="65" t="s">
        <v>75</v>
      </c>
      <c r="C5" s="1550" t="s">
        <v>1127</v>
      </c>
      <c r="D5" s="1550"/>
      <c r="E5" s="1550"/>
      <c r="F5" s="1550"/>
      <c r="G5" s="1550"/>
      <c r="H5" s="1550"/>
      <c r="I5" s="1550"/>
      <c r="J5" s="1550"/>
      <c r="K5" s="1550"/>
      <c r="L5" s="1550"/>
      <c r="M5" s="1551"/>
      <c r="O5" s="105"/>
    </row>
    <row r="6" spans="1:22" x14ac:dyDescent="0.25">
      <c r="A6" s="1543"/>
      <c r="B6" s="65" t="s">
        <v>76</v>
      </c>
      <c r="C6" s="1550" t="s">
        <v>1128</v>
      </c>
      <c r="D6" s="1550"/>
      <c r="E6" s="1550"/>
      <c r="F6" s="1550"/>
      <c r="G6" s="1550"/>
      <c r="H6" s="1550"/>
      <c r="I6" s="1549"/>
      <c r="J6" s="1549"/>
      <c r="K6" s="1549"/>
      <c r="L6" s="1549"/>
      <c r="M6" s="1833"/>
    </row>
    <row r="7" spans="1:22" x14ac:dyDescent="0.25">
      <c r="A7" s="1543"/>
      <c r="B7" s="13" t="s">
        <v>929</v>
      </c>
      <c r="C7" s="124" t="s">
        <v>540</v>
      </c>
      <c r="D7" s="124"/>
      <c r="E7" s="99"/>
      <c r="F7" s="99"/>
      <c r="G7" s="98"/>
      <c r="H7" s="125" t="s">
        <v>79</v>
      </c>
      <c r="I7" s="1834" t="s">
        <v>1129</v>
      </c>
      <c r="J7" s="1834"/>
      <c r="K7" s="1834"/>
      <c r="L7" s="1834"/>
      <c r="M7" s="1835"/>
      <c r="R7" s="1687"/>
      <c r="S7" s="1686"/>
      <c r="T7" s="1686"/>
      <c r="U7" s="1686"/>
      <c r="V7" s="1688"/>
    </row>
    <row r="8" spans="1:22" x14ac:dyDescent="0.25">
      <c r="A8" s="1543"/>
      <c r="B8" s="1689" t="s">
        <v>77</v>
      </c>
      <c r="C8" s="95"/>
      <c r="D8" s="95"/>
      <c r="E8" s="95"/>
      <c r="F8" s="95"/>
      <c r="G8" s="95"/>
      <c r="H8" s="95"/>
      <c r="I8" s="76"/>
      <c r="J8" s="76"/>
      <c r="K8" s="76"/>
      <c r="L8" s="15"/>
      <c r="M8" s="14"/>
    </row>
    <row r="9" spans="1:22" x14ac:dyDescent="0.25">
      <c r="A9" s="1543"/>
      <c r="B9" s="1690"/>
      <c r="C9" s="1559"/>
      <c r="D9" s="1559"/>
      <c r="E9" s="76"/>
      <c r="F9" s="1559"/>
      <c r="G9" s="1559"/>
      <c r="H9" s="76"/>
      <c r="I9" s="1559"/>
      <c r="J9" s="1559"/>
      <c r="K9" s="76"/>
      <c r="L9" s="15"/>
      <c r="M9" s="14"/>
    </row>
    <row r="10" spans="1:22" x14ac:dyDescent="0.25">
      <c r="A10" s="1543"/>
      <c r="B10" s="1691"/>
      <c r="C10" s="1559" t="s">
        <v>84</v>
      </c>
      <c r="D10" s="1559"/>
      <c r="E10" s="94"/>
      <c r="F10" s="1559" t="s">
        <v>84</v>
      </c>
      <c r="G10" s="1559"/>
      <c r="H10" s="94"/>
      <c r="I10" s="1559" t="s">
        <v>84</v>
      </c>
      <c r="J10" s="1559"/>
      <c r="K10" s="94"/>
      <c r="L10" s="16"/>
      <c r="M10" s="48"/>
    </row>
    <row r="11" spans="1:22" ht="53.25" customHeight="1" x14ac:dyDescent="0.25">
      <c r="A11" s="1543"/>
      <c r="B11" s="13" t="s">
        <v>85</v>
      </c>
      <c r="C11" s="1724" t="s">
        <v>1130</v>
      </c>
      <c r="D11" s="1725"/>
      <c r="E11" s="1725"/>
      <c r="F11" s="1725"/>
      <c r="G11" s="1725"/>
      <c r="H11" s="1725"/>
      <c r="I11" s="1725"/>
      <c r="J11" s="1725"/>
      <c r="K11" s="1725"/>
      <c r="L11" s="1725"/>
      <c r="M11" s="1726"/>
    </row>
    <row r="12" spans="1:22" ht="128.25" customHeight="1" x14ac:dyDescent="0.25">
      <c r="A12" s="1543"/>
      <c r="B12" s="13" t="s">
        <v>1021</v>
      </c>
      <c r="C12" s="1724" t="s">
        <v>1131</v>
      </c>
      <c r="D12" s="1725"/>
      <c r="E12" s="1725"/>
      <c r="F12" s="1725"/>
      <c r="G12" s="1725"/>
      <c r="H12" s="1725"/>
      <c r="I12" s="1725"/>
      <c r="J12" s="1725"/>
      <c r="K12" s="1725"/>
      <c r="L12" s="1725"/>
      <c r="M12" s="1726"/>
    </row>
    <row r="13" spans="1:22" ht="31.5" x14ac:dyDescent="0.25">
      <c r="A13" s="1543"/>
      <c r="B13" s="13" t="s">
        <v>1023</v>
      </c>
      <c r="C13" s="1724" t="s">
        <v>1024</v>
      </c>
      <c r="D13" s="1725"/>
      <c r="E13" s="1725"/>
      <c r="F13" s="1725"/>
      <c r="G13" s="1725"/>
      <c r="H13" s="1725"/>
      <c r="I13" s="1725"/>
      <c r="J13" s="1725"/>
      <c r="K13" s="1725"/>
      <c r="L13" s="1725"/>
      <c r="M13" s="1726"/>
    </row>
    <row r="14" spans="1:22" ht="33" customHeight="1" x14ac:dyDescent="0.25">
      <c r="A14" s="1543"/>
      <c r="B14" s="126" t="s">
        <v>1025</v>
      </c>
      <c r="C14" s="1836" t="s">
        <v>294</v>
      </c>
      <c r="D14" s="1837"/>
      <c r="E14" s="127" t="s">
        <v>1026</v>
      </c>
      <c r="F14" s="128" t="s">
        <v>1132</v>
      </c>
      <c r="G14" s="1838" t="s">
        <v>1133</v>
      </c>
      <c r="H14" s="1838"/>
      <c r="I14" s="1838"/>
      <c r="J14" s="1838"/>
      <c r="K14" s="1838"/>
      <c r="L14" s="1838"/>
      <c r="M14" s="1839"/>
      <c r="N14" s="1739"/>
      <c r="O14" s="1739"/>
    </row>
    <row r="15" spans="1:22" x14ac:dyDescent="0.25">
      <c r="A15" s="1698" t="s">
        <v>48</v>
      </c>
      <c r="B15" s="12" t="s">
        <v>87</v>
      </c>
      <c r="C15" s="1725" t="s">
        <v>296</v>
      </c>
      <c r="D15" s="1725"/>
      <c r="E15" s="1725"/>
      <c r="F15" s="1725"/>
      <c r="G15" s="1725"/>
      <c r="H15" s="1725"/>
      <c r="I15" s="1725"/>
      <c r="J15" s="1725"/>
      <c r="K15" s="1725"/>
      <c r="L15" s="1725"/>
      <c r="M15" s="1726"/>
    </row>
    <row r="16" spans="1:22" ht="36" customHeight="1" x14ac:dyDescent="0.25">
      <c r="A16" s="1699"/>
      <c r="B16" s="12" t="s">
        <v>1028</v>
      </c>
      <c r="C16" s="1725" t="s">
        <v>293</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33"/>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t="s">
        <v>100</v>
      </c>
      <c r="E22" s="131" t="s">
        <v>101</v>
      </c>
      <c r="F22" s="82" t="s">
        <v>1134</v>
      </c>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t="s">
        <v>100</v>
      </c>
      <c r="H25" s="146"/>
      <c r="I25" s="131" t="s">
        <v>106</v>
      </c>
      <c r="J25" s="161"/>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v>431</v>
      </c>
      <c r="E29" s="146"/>
      <c r="F29" s="145" t="s">
        <v>112</v>
      </c>
      <c r="G29" s="135">
        <v>2021</v>
      </c>
      <c r="H29" s="146"/>
      <c r="I29" s="145" t="s">
        <v>113</v>
      </c>
      <c r="J29" s="1741" t="s">
        <v>1135</v>
      </c>
      <c r="K29" s="1742"/>
      <c r="L29" s="1742"/>
      <c r="M29" s="1743"/>
    </row>
    <row r="30" spans="1:13" x14ac:dyDescent="0.25">
      <c r="A30" s="1699"/>
      <c r="B30" s="65"/>
      <c r="C30" s="137"/>
      <c r="D30" s="137"/>
      <c r="E30" s="137"/>
      <c r="F30" s="137"/>
      <c r="G30" s="137"/>
      <c r="H30" s="137"/>
      <c r="I30" s="137"/>
      <c r="J30" s="137"/>
      <c r="K30" s="137"/>
      <c r="L30" s="137"/>
      <c r="M30" s="138"/>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2022</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v>450</v>
      </c>
      <c r="F36" s="149">
        <v>2023</v>
      </c>
      <c r="G36" s="149">
        <v>900</v>
      </c>
      <c r="H36" s="149">
        <v>2024</v>
      </c>
      <c r="I36" s="149">
        <v>300</v>
      </c>
      <c r="J36" s="149">
        <v>2025</v>
      </c>
      <c r="K36" s="149">
        <v>900</v>
      </c>
      <c r="L36" s="149">
        <v>2026</v>
      </c>
      <c r="M36" s="149">
        <v>900</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900</v>
      </c>
      <c r="F38" s="149">
        <v>2028</v>
      </c>
      <c r="G38" s="149">
        <v>300</v>
      </c>
      <c r="H38" s="149">
        <v>2029</v>
      </c>
      <c r="I38" s="149">
        <v>900</v>
      </c>
      <c r="J38" s="149">
        <v>2030</v>
      </c>
      <c r="K38" s="149">
        <v>900</v>
      </c>
      <c r="L38" s="149">
        <v>2031</v>
      </c>
      <c r="M38" s="149">
        <v>900</v>
      </c>
    </row>
    <row r="39" spans="1:13" x14ac:dyDescent="0.25">
      <c r="A39" s="1699"/>
      <c r="B39" s="1528"/>
      <c r="C39" s="148"/>
      <c r="D39" s="150" t="s">
        <v>128</v>
      </c>
      <c r="E39" s="150"/>
      <c r="F39" s="150" t="s">
        <v>129</v>
      </c>
      <c r="G39" s="150"/>
      <c r="I39" s="151"/>
      <c r="J39" s="154" t="s">
        <v>133</v>
      </c>
      <c r="K39" s="150"/>
      <c r="L39" s="150"/>
      <c r="M39" s="152"/>
    </row>
    <row r="40" spans="1:13" x14ac:dyDescent="0.25">
      <c r="A40" s="1699"/>
      <c r="B40" s="1528"/>
      <c r="C40" s="148"/>
      <c r="D40" s="149">
        <v>2032</v>
      </c>
      <c r="E40" s="149">
        <v>300</v>
      </c>
      <c r="F40" s="149">
        <v>2033</v>
      </c>
      <c r="G40" s="149">
        <v>900</v>
      </c>
      <c r="H40" s="149">
        <v>2034</v>
      </c>
      <c r="I40" s="346">
        <v>900</v>
      </c>
      <c r="J40" s="149">
        <v>9450</v>
      </c>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t="s">
        <v>1032</v>
      </c>
      <c r="H43" s="1531"/>
      <c r="I43" s="1531"/>
      <c r="J43" s="1531"/>
      <c r="K43" s="156" t="s">
        <v>101</v>
      </c>
      <c r="L43" s="1532"/>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x14ac:dyDescent="0.25">
      <c r="A46" s="1699"/>
      <c r="B46" s="13" t="s">
        <v>139</v>
      </c>
      <c r="C46" s="1724" t="s">
        <v>1136</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2022</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30" customHeight="1" x14ac:dyDescent="0.25">
      <c r="A57" s="1507"/>
      <c r="B57" s="6" t="s">
        <v>158</v>
      </c>
      <c r="C57" s="1548" t="s">
        <v>1143</v>
      </c>
      <c r="D57" s="1550"/>
      <c r="E57" s="1550"/>
      <c r="F57" s="1550"/>
      <c r="G57" s="1550"/>
      <c r="H57" s="1550"/>
      <c r="I57" s="1550"/>
      <c r="J57" s="1550"/>
      <c r="K57" s="1550"/>
      <c r="L57" s="1550"/>
      <c r="M57" s="1551"/>
    </row>
    <row r="58" spans="1:13" ht="30"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29"/>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allowBlank="1" showInputMessage="1" showErrorMessage="1" prompt="Seleccione de la lista desplegable" sqref="B4 B7 H7" xr:uid="{00000000-0002-0000-1400-000000000000}"/>
    <dataValidation allowBlank="1" showInputMessage="1" showErrorMessage="1" prompt="Incluir una ficha por cada indicador, ya sea de producto o de resultado" sqref="B1" xr:uid="{00000000-0002-0000-1400-000001000000}"/>
    <dataValidation allowBlank="1" showInputMessage="1" showErrorMessage="1" prompt="Identifique el ODS a que le apunta el indicador de producto. Seleccione de la lista desplegable._x000a_" sqref="B14" xr:uid="{00000000-0002-0000-1400-000002000000}"/>
    <dataValidation allowBlank="1" showInputMessage="1" showErrorMessage="1" prompt="Identifique la meta ODS a que le apunta el indicador de producto. Seleccione de la lista desplegable." sqref="E14" xr:uid="{00000000-0002-0000-1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5000000}"/>
    <dataValidation type="list" allowBlank="1" showInputMessage="1" showErrorMessage="1" sqref="R7:V7" xr:uid="{00000000-0002-0000-1400-000006000000}">
      <formula1>INDIRECT($C$7)</formula1>
    </dataValidation>
  </dataValidations>
  <hyperlinks>
    <hyperlink ref="C54" r:id="rId1" xr:uid="{00000000-0004-0000-1400-000000000000}"/>
  </hyperlinks>
  <pageMargins left="0.7" right="0.7" top="0.75" bottom="0.75" header="0.3" footer="0.3"/>
  <pageSetup paperSize="9"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V59"/>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1144</v>
      </c>
      <c r="C1" s="123"/>
      <c r="D1" s="108"/>
      <c r="E1" s="108"/>
      <c r="F1" s="108"/>
      <c r="G1" s="108"/>
      <c r="H1" s="108"/>
      <c r="I1" s="108"/>
      <c r="J1" s="108"/>
      <c r="K1" s="108"/>
      <c r="L1" s="108"/>
      <c r="M1" s="107"/>
    </row>
    <row r="2" spans="1:22" ht="35.25" customHeight="1" x14ac:dyDescent="0.25">
      <c r="A2" s="1542" t="s">
        <v>67</v>
      </c>
      <c r="B2" s="106" t="s">
        <v>68</v>
      </c>
      <c r="C2" s="1828" t="s">
        <v>306</v>
      </c>
      <c r="D2" s="1828"/>
      <c r="E2" s="1828"/>
      <c r="F2" s="1828"/>
      <c r="G2" s="1828"/>
      <c r="H2" s="1828"/>
      <c r="I2" s="1828"/>
      <c r="J2" s="1828"/>
      <c r="K2" s="1828"/>
      <c r="L2" s="1828"/>
      <c r="M2" s="1829"/>
    </row>
    <row r="3" spans="1:22" ht="31.5" customHeight="1" x14ac:dyDescent="0.25">
      <c r="A3" s="1543"/>
      <c r="B3" s="13" t="s">
        <v>1016</v>
      </c>
      <c r="C3" s="1830" t="s">
        <v>1017</v>
      </c>
      <c r="D3" s="1830"/>
      <c r="E3" s="1830"/>
      <c r="F3" s="1830"/>
      <c r="G3" s="1830"/>
      <c r="H3" s="1830"/>
      <c r="I3" s="1830"/>
      <c r="J3" s="1830"/>
      <c r="K3" s="1830"/>
      <c r="L3" s="1830"/>
      <c r="M3" s="1831"/>
    </row>
    <row r="4" spans="1:22" ht="31.5" customHeight="1" x14ac:dyDescent="0.25">
      <c r="A4" s="1543"/>
      <c r="B4" s="65" t="s">
        <v>72</v>
      </c>
      <c r="C4" s="159" t="s">
        <v>484</v>
      </c>
      <c r="D4" s="1832"/>
      <c r="E4" s="1552"/>
      <c r="F4" s="1749" t="s">
        <v>74</v>
      </c>
      <c r="G4" s="1750"/>
      <c r="H4" s="102">
        <v>135</v>
      </c>
      <c r="I4" s="1747" t="s">
        <v>1145</v>
      </c>
      <c r="J4" s="1550"/>
      <c r="K4" s="1550"/>
      <c r="L4" s="1550"/>
      <c r="M4" s="1551"/>
    </row>
    <row r="5" spans="1:22" ht="49.5" customHeight="1" x14ac:dyDescent="0.25">
      <c r="A5" s="1543"/>
      <c r="B5" s="65" t="s">
        <v>75</v>
      </c>
      <c r="C5" s="1550" t="s">
        <v>1127</v>
      </c>
      <c r="D5" s="1550"/>
      <c r="E5" s="1550"/>
      <c r="F5" s="1550"/>
      <c r="G5" s="1550"/>
      <c r="H5" s="1550"/>
      <c r="I5" s="1550"/>
      <c r="J5" s="1550"/>
      <c r="K5" s="1550"/>
      <c r="L5" s="1550"/>
      <c r="M5" s="1551"/>
      <c r="O5" s="105"/>
    </row>
    <row r="6" spans="1:22" x14ac:dyDescent="0.25">
      <c r="A6" s="1543"/>
      <c r="B6" s="65" t="s">
        <v>76</v>
      </c>
      <c r="C6" s="1550" t="s">
        <v>1128</v>
      </c>
      <c r="D6" s="1550"/>
      <c r="E6" s="1550"/>
      <c r="F6" s="1550"/>
      <c r="G6" s="1550"/>
      <c r="H6" s="1550"/>
      <c r="I6" s="1549"/>
      <c r="J6" s="1549"/>
      <c r="K6" s="1549"/>
      <c r="L6" s="1549"/>
      <c r="M6" s="1833"/>
    </row>
    <row r="7" spans="1:22" x14ac:dyDescent="0.25">
      <c r="A7" s="1543"/>
      <c r="B7" s="13" t="s">
        <v>929</v>
      </c>
      <c r="C7" s="124" t="s">
        <v>540</v>
      </c>
      <c r="D7" s="124"/>
      <c r="E7" s="99"/>
      <c r="F7" s="99"/>
      <c r="G7" s="98"/>
      <c r="H7" s="125" t="s">
        <v>79</v>
      </c>
      <c r="I7" s="1834" t="s">
        <v>1129</v>
      </c>
      <c r="J7" s="1834"/>
      <c r="K7" s="1834"/>
      <c r="L7" s="1834"/>
      <c r="M7" s="1835"/>
      <c r="R7" s="1687"/>
      <c r="S7" s="1686"/>
      <c r="T7" s="1686"/>
      <c r="U7" s="1686"/>
      <c r="V7" s="1688"/>
    </row>
    <row r="8" spans="1:22" x14ac:dyDescent="0.25">
      <c r="A8" s="1543"/>
      <c r="B8" s="1689" t="s">
        <v>77</v>
      </c>
      <c r="C8" s="95"/>
      <c r="D8" s="95"/>
      <c r="E8" s="95"/>
      <c r="F8" s="95"/>
      <c r="G8" s="95"/>
      <c r="H8" s="95"/>
      <c r="I8" s="76"/>
      <c r="J8" s="76"/>
      <c r="K8" s="76"/>
      <c r="L8" s="15"/>
      <c r="M8" s="14"/>
    </row>
    <row r="9" spans="1:22" x14ac:dyDescent="0.25">
      <c r="A9" s="1543"/>
      <c r="B9" s="1690"/>
      <c r="C9" s="1559"/>
      <c r="D9" s="1559"/>
      <c r="E9" s="76"/>
      <c r="F9" s="1559"/>
      <c r="G9" s="1559"/>
      <c r="H9" s="76"/>
      <c r="I9" s="1559"/>
      <c r="J9" s="1559"/>
      <c r="K9" s="76"/>
      <c r="L9" s="15"/>
      <c r="M9" s="14"/>
    </row>
    <row r="10" spans="1:22" x14ac:dyDescent="0.25">
      <c r="A10" s="1543"/>
      <c r="B10" s="1691"/>
      <c r="C10" s="1559" t="s">
        <v>84</v>
      </c>
      <c r="D10" s="1559"/>
      <c r="E10" s="94"/>
      <c r="F10" s="1559" t="s">
        <v>84</v>
      </c>
      <c r="G10" s="1559"/>
      <c r="H10" s="94"/>
      <c r="I10" s="1559" t="s">
        <v>84</v>
      </c>
      <c r="J10" s="1559"/>
      <c r="K10" s="94"/>
      <c r="L10" s="16"/>
      <c r="M10" s="48"/>
    </row>
    <row r="11" spans="1:22" ht="39.75" customHeight="1" x14ac:dyDescent="0.25">
      <c r="A11" s="1543"/>
      <c r="B11" s="13" t="s">
        <v>85</v>
      </c>
      <c r="C11" s="1724" t="s">
        <v>1146</v>
      </c>
      <c r="D11" s="1725"/>
      <c r="E11" s="1725"/>
      <c r="F11" s="1725"/>
      <c r="G11" s="1725"/>
      <c r="H11" s="1725"/>
      <c r="I11" s="1725"/>
      <c r="J11" s="1725"/>
      <c r="K11" s="1725"/>
      <c r="L11" s="1725"/>
      <c r="M11" s="1726"/>
    </row>
    <row r="12" spans="1:22" ht="51.75" customHeight="1" x14ac:dyDescent="0.25">
      <c r="A12" s="1543"/>
      <c r="B12" s="13" t="s">
        <v>1021</v>
      </c>
      <c r="C12" s="1841" t="s">
        <v>1147</v>
      </c>
      <c r="D12" s="1842"/>
      <c r="E12" s="1842"/>
      <c r="F12" s="1842"/>
      <c r="G12" s="1842"/>
      <c r="H12" s="1842"/>
      <c r="I12" s="1842"/>
      <c r="J12" s="1842"/>
      <c r="K12" s="1842"/>
      <c r="L12" s="1842"/>
      <c r="M12" s="1843"/>
    </row>
    <row r="13" spans="1:22" ht="31.5" x14ac:dyDescent="0.25">
      <c r="A13" s="1543"/>
      <c r="B13" s="13" t="s">
        <v>1023</v>
      </c>
      <c r="C13" s="1724" t="s">
        <v>1024</v>
      </c>
      <c r="D13" s="1725"/>
      <c r="E13" s="1725"/>
      <c r="F13" s="1725"/>
      <c r="G13" s="1725"/>
      <c r="H13" s="1725"/>
      <c r="I13" s="1725"/>
      <c r="J13" s="1725"/>
      <c r="K13" s="1725"/>
      <c r="L13" s="1725"/>
      <c r="M13" s="1726"/>
    </row>
    <row r="14" spans="1:22" ht="33" customHeight="1" x14ac:dyDescent="0.25">
      <c r="A14" s="1543"/>
      <c r="B14" s="126" t="s">
        <v>1025</v>
      </c>
      <c r="C14" s="1836" t="s">
        <v>294</v>
      </c>
      <c r="D14" s="1837"/>
      <c r="E14" s="127" t="s">
        <v>1026</v>
      </c>
      <c r="F14" s="160" t="s">
        <v>1132</v>
      </c>
      <c r="G14" s="1844" t="s">
        <v>1133</v>
      </c>
      <c r="H14" s="1844"/>
      <c r="I14" s="1844"/>
      <c r="J14" s="1844"/>
      <c r="K14" s="1844"/>
      <c r="L14" s="1844"/>
      <c r="M14" s="1844"/>
      <c r="N14" s="1739"/>
      <c r="O14" s="1739"/>
    </row>
    <row r="15" spans="1:22" x14ac:dyDescent="0.25">
      <c r="A15" s="1698" t="s">
        <v>48</v>
      </c>
      <c r="B15" s="12" t="s">
        <v>87</v>
      </c>
      <c r="C15" s="1725" t="s">
        <v>1148</v>
      </c>
      <c r="D15" s="1725"/>
      <c r="E15" s="1725"/>
      <c r="F15" s="1725"/>
      <c r="G15" s="1725"/>
      <c r="H15" s="1725"/>
      <c r="I15" s="1725"/>
      <c r="J15" s="1725"/>
      <c r="K15" s="1725"/>
      <c r="L15" s="1725"/>
      <c r="M15" s="1726"/>
    </row>
    <row r="16" spans="1:22" ht="36" customHeight="1" x14ac:dyDescent="0.25">
      <c r="A16" s="1699"/>
      <c r="B16" s="12" t="s">
        <v>1028</v>
      </c>
      <c r="C16" s="1725" t="s">
        <v>1149</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33"/>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t="s">
        <v>100</v>
      </c>
      <c r="E22" s="131" t="s">
        <v>101</v>
      </c>
      <c r="F22" s="82" t="s">
        <v>1134</v>
      </c>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t="s">
        <v>100</v>
      </c>
      <c r="H25" s="146"/>
      <c r="I25" s="131" t="s">
        <v>106</v>
      </c>
      <c r="J25" s="161"/>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t="s">
        <v>309</v>
      </c>
      <c r="E29" s="146"/>
      <c r="F29" s="145" t="s">
        <v>112</v>
      </c>
      <c r="G29" s="135" t="s">
        <v>309</v>
      </c>
      <c r="H29" s="146"/>
      <c r="I29" s="145" t="s">
        <v>113</v>
      </c>
      <c r="J29" s="1840" t="s">
        <v>73</v>
      </c>
      <c r="K29" s="1840"/>
      <c r="L29" s="1840"/>
      <c r="M29" s="1840"/>
    </row>
    <row r="30" spans="1:13" x14ac:dyDescent="0.25">
      <c r="A30" s="1699"/>
      <c r="B30" s="65"/>
      <c r="C30" s="137"/>
      <c r="D30" s="137"/>
      <c r="E30" s="137"/>
      <c r="F30" s="137"/>
      <c r="G30" s="137"/>
      <c r="H30" s="137"/>
      <c r="I30" s="137"/>
      <c r="J30" s="137"/>
      <c r="K30" s="137"/>
      <c r="L30" s="137"/>
      <c r="M30" s="138"/>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2023</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t="s">
        <v>73</v>
      </c>
      <c r="F36" s="149">
        <v>2023</v>
      </c>
      <c r="G36" s="149">
        <v>50</v>
      </c>
      <c r="H36" s="149">
        <v>2024</v>
      </c>
      <c r="I36" s="149">
        <v>50</v>
      </c>
      <c r="J36" s="149">
        <v>2025</v>
      </c>
      <c r="K36" s="149">
        <v>100</v>
      </c>
      <c r="L36" s="149">
        <v>2026</v>
      </c>
      <c r="M36" s="149">
        <v>150</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100</v>
      </c>
      <c r="F38" s="149">
        <v>2028</v>
      </c>
      <c r="G38" s="149">
        <v>50</v>
      </c>
      <c r="H38" s="149">
        <v>2029</v>
      </c>
      <c r="I38" s="149">
        <v>100</v>
      </c>
      <c r="J38" s="149">
        <v>2030</v>
      </c>
      <c r="K38" s="149">
        <v>150</v>
      </c>
      <c r="L38" s="149">
        <v>2031</v>
      </c>
      <c r="M38" s="149">
        <v>100</v>
      </c>
    </row>
    <row r="39" spans="1:13" x14ac:dyDescent="0.25">
      <c r="A39" s="1699"/>
      <c r="B39" s="1528"/>
      <c r="C39" s="148"/>
      <c r="D39" s="150" t="s">
        <v>128</v>
      </c>
      <c r="E39" s="150"/>
      <c r="F39" s="150" t="s">
        <v>129</v>
      </c>
      <c r="G39" s="150"/>
      <c r="I39" s="151"/>
      <c r="J39" s="153" t="s">
        <v>133</v>
      </c>
      <c r="K39" s="150"/>
      <c r="L39" s="150"/>
      <c r="M39" s="152"/>
    </row>
    <row r="40" spans="1:13" x14ac:dyDescent="0.25">
      <c r="A40" s="1699"/>
      <c r="B40" s="1528"/>
      <c r="C40" s="148"/>
      <c r="D40" s="149">
        <v>2032</v>
      </c>
      <c r="E40" s="149">
        <v>50</v>
      </c>
      <c r="F40" s="149">
        <v>2033</v>
      </c>
      <c r="G40" s="149">
        <v>100</v>
      </c>
      <c r="H40" s="149">
        <v>2034</v>
      </c>
      <c r="I40" s="149">
        <v>150</v>
      </c>
      <c r="J40" s="149">
        <v>1150</v>
      </c>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c r="H43" s="1531"/>
      <c r="I43" s="1531"/>
      <c r="J43" s="1531"/>
      <c r="K43" s="156" t="s">
        <v>101</v>
      </c>
      <c r="L43" s="1532" t="s">
        <v>1087</v>
      </c>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ht="32.25" customHeight="1" x14ac:dyDescent="0.25">
      <c r="A46" s="1699"/>
      <c r="B46" s="13" t="s">
        <v>139</v>
      </c>
      <c r="C46" s="1724" t="s">
        <v>1149</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2023</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14.25" customHeight="1" x14ac:dyDescent="0.25">
      <c r="A57" s="1507"/>
      <c r="B57" s="6" t="s">
        <v>158</v>
      </c>
      <c r="C57" s="1548" t="s">
        <v>1143</v>
      </c>
      <c r="D57" s="1550"/>
      <c r="E57" s="1550"/>
      <c r="F57" s="1550"/>
      <c r="G57" s="1550"/>
      <c r="H57" s="1550"/>
      <c r="I57" s="1550"/>
      <c r="J57" s="1550"/>
      <c r="K57" s="1550"/>
      <c r="L57" s="1550"/>
      <c r="M57" s="1551"/>
    </row>
    <row r="58" spans="1:13" ht="15.75"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29"/>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allowBlank="1" showInputMessage="1" showErrorMessage="1" prompt="Seleccione de la lista desplegable" sqref="B4 B7 H7" xr:uid="{00000000-0002-0000-1500-000000000000}"/>
    <dataValidation allowBlank="1" showInputMessage="1" showErrorMessage="1" prompt="Incluir una ficha por cada indicador, ya sea de producto o de resultado" sqref="B1" xr:uid="{00000000-0002-0000-1500-000001000000}"/>
    <dataValidation allowBlank="1" showInputMessage="1" showErrorMessage="1" prompt="Identifique el ODS a que le apunta el indicador de producto. Seleccione de la lista desplegable._x000a_" sqref="B14" xr:uid="{00000000-0002-0000-1500-000002000000}"/>
    <dataValidation allowBlank="1" showInputMessage="1" showErrorMessage="1" prompt="Identifique la meta ODS a que le apunta el indicador de producto. Seleccione de la lista desplegable." sqref="E14" xr:uid="{00000000-0002-0000-1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500-000005000000}"/>
    <dataValidation type="list" allowBlank="1" showInputMessage="1" showErrorMessage="1" sqref="R7:V7" xr:uid="{00000000-0002-0000-1500-000006000000}">
      <formula1>INDIRECT($C$7)</formula1>
    </dataValidation>
  </dataValidations>
  <hyperlinks>
    <hyperlink ref="C54" r:id="rId1" xr:uid="{00000000-0004-0000-1500-000000000000}"/>
  </hyperlinks>
  <pageMargins left="0.7" right="0.7" top="0.75" bottom="0.75" header="0.3" footer="0.3"/>
  <pageSetup paperSize="9"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39997558519241921"/>
  </sheetPr>
  <dimension ref="A1:V59"/>
  <sheetViews>
    <sheetView topLeftCell="B1" zoomScaleNormal="10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1150</v>
      </c>
      <c r="C1" s="123"/>
      <c r="D1" s="108"/>
      <c r="E1" s="108"/>
      <c r="F1" s="108"/>
      <c r="G1" s="108"/>
      <c r="H1" s="108"/>
      <c r="I1" s="108"/>
      <c r="J1" s="108"/>
      <c r="K1" s="108"/>
      <c r="L1" s="108"/>
      <c r="M1" s="107"/>
    </row>
    <row r="2" spans="1:22" ht="20.25" customHeight="1" x14ac:dyDescent="0.25">
      <c r="A2" s="1542" t="s">
        <v>67</v>
      </c>
      <c r="B2" s="106" t="s">
        <v>68</v>
      </c>
      <c r="C2" s="1828" t="s">
        <v>1151</v>
      </c>
      <c r="D2" s="1828"/>
      <c r="E2" s="1828"/>
      <c r="F2" s="1828"/>
      <c r="G2" s="1828"/>
      <c r="H2" s="1828"/>
      <c r="I2" s="1828"/>
      <c r="J2" s="1828"/>
      <c r="K2" s="1828"/>
      <c r="L2" s="1828"/>
      <c r="M2" s="1829"/>
    </row>
    <row r="3" spans="1:22" ht="31.5" x14ac:dyDescent="0.25">
      <c r="A3" s="1543"/>
      <c r="B3" s="13" t="s">
        <v>1016</v>
      </c>
      <c r="C3" s="1830" t="s">
        <v>1152</v>
      </c>
      <c r="D3" s="1830"/>
      <c r="E3" s="1830"/>
      <c r="F3" s="1830"/>
      <c r="G3" s="1830"/>
      <c r="H3" s="1830"/>
      <c r="I3" s="1830"/>
      <c r="J3" s="1830"/>
      <c r="K3" s="1830"/>
      <c r="L3" s="1830"/>
      <c r="M3" s="1831"/>
    </row>
    <row r="4" spans="1:22" ht="31.5" customHeight="1" x14ac:dyDescent="0.25">
      <c r="A4" s="1543"/>
      <c r="B4" s="65" t="s">
        <v>72</v>
      </c>
      <c r="C4" s="159" t="s">
        <v>484</v>
      </c>
      <c r="D4" s="1832"/>
      <c r="E4" s="1552"/>
      <c r="F4" s="1749" t="s">
        <v>74</v>
      </c>
      <c r="G4" s="1750"/>
      <c r="H4" s="102">
        <v>141</v>
      </c>
      <c r="I4" s="1747" t="s">
        <v>1153</v>
      </c>
      <c r="J4" s="1550"/>
      <c r="K4" s="1550"/>
      <c r="L4" s="1550"/>
      <c r="M4" s="1551"/>
    </row>
    <row r="5" spans="1:22" ht="49.5" customHeight="1" x14ac:dyDescent="0.25">
      <c r="A5" s="1543"/>
      <c r="B5" s="65" t="s">
        <v>75</v>
      </c>
      <c r="C5" s="1550" t="s">
        <v>1127</v>
      </c>
      <c r="D5" s="1550"/>
      <c r="E5" s="1550"/>
      <c r="F5" s="1550"/>
      <c r="G5" s="1550"/>
      <c r="H5" s="1550"/>
      <c r="I5" s="1550"/>
      <c r="J5" s="1550"/>
      <c r="K5" s="1550"/>
      <c r="L5" s="1550"/>
      <c r="M5" s="1551"/>
      <c r="O5" s="105"/>
    </row>
    <row r="6" spans="1:22" x14ac:dyDescent="0.25">
      <c r="A6" s="1543"/>
      <c r="B6" s="65" t="s">
        <v>76</v>
      </c>
      <c r="C6" s="1550" t="s">
        <v>1128</v>
      </c>
      <c r="D6" s="1550"/>
      <c r="E6" s="1550"/>
      <c r="F6" s="1550"/>
      <c r="G6" s="1550"/>
      <c r="H6" s="1550"/>
      <c r="I6" s="1549"/>
      <c r="J6" s="1549"/>
      <c r="K6" s="1549"/>
      <c r="L6" s="1549"/>
      <c r="M6" s="1833"/>
    </row>
    <row r="7" spans="1:22" x14ac:dyDescent="0.25">
      <c r="A7" s="1543"/>
      <c r="B7" s="13" t="s">
        <v>929</v>
      </c>
      <c r="C7" s="124" t="s">
        <v>540</v>
      </c>
      <c r="D7" s="124"/>
      <c r="E7" s="99"/>
      <c r="F7" s="99"/>
      <c r="G7" s="98"/>
      <c r="H7" s="125" t="s">
        <v>79</v>
      </c>
      <c r="I7" s="1834" t="s">
        <v>1129</v>
      </c>
      <c r="J7" s="1834"/>
      <c r="K7" s="1834"/>
      <c r="L7" s="1834"/>
      <c r="M7" s="1835"/>
      <c r="R7" s="1687"/>
      <c r="S7" s="1686"/>
      <c r="T7" s="1686"/>
      <c r="U7" s="1686"/>
      <c r="V7" s="1688"/>
    </row>
    <row r="8" spans="1:22" x14ac:dyDescent="0.25">
      <c r="A8" s="1543"/>
      <c r="B8" s="1689" t="s">
        <v>77</v>
      </c>
      <c r="C8" s="95"/>
      <c r="D8" s="95"/>
      <c r="E8" s="95"/>
      <c r="F8" s="95"/>
      <c r="G8" s="95"/>
      <c r="H8" s="95"/>
      <c r="I8" s="76"/>
      <c r="J8" s="76"/>
      <c r="K8" s="76"/>
      <c r="L8" s="15"/>
      <c r="M8" s="14"/>
    </row>
    <row r="9" spans="1:22" x14ac:dyDescent="0.25">
      <c r="A9" s="1543"/>
      <c r="B9" s="1690"/>
      <c r="C9" s="1559"/>
      <c r="D9" s="1559"/>
      <c r="E9" s="76"/>
      <c r="F9" s="1559"/>
      <c r="G9" s="1559"/>
      <c r="H9" s="76"/>
      <c r="I9" s="1559"/>
      <c r="J9" s="1559"/>
      <c r="K9" s="76"/>
      <c r="L9" s="15"/>
      <c r="M9" s="14"/>
    </row>
    <row r="10" spans="1:22" x14ac:dyDescent="0.25">
      <c r="A10" s="1543"/>
      <c r="B10" s="1691"/>
      <c r="C10" s="1559" t="s">
        <v>84</v>
      </c>
      <c r="D10" s="1559"/>
      <c r="E10" s="94"/>
      <c r="F10" s="1559" t="s">
        <v>84</v>
      </c>
      <c r="G10" s="1559"/>
      <c r="H10" s="94"/>
      <c r="I10" s="1559" t="s">
        <v>84</v>
      </c>
      <c r="J10" s="1559"/>
      <c r="K10" s="94"/>
      <c r="L10" s="16"/>
      <c r="M10" s="48"/>
    </row>
    <row r="11" spans="1:22" ht="36" customHeight="1" x14ac:dyDescent="0.25">
      <c r="A11" s="1543"/>
      <c r="B11" s="13" t="s">
        <v>85</v>
      </c>
      <c r="C11" s="1845" t="s">
        <v>1154</v>
      </c>
      <c r="D11" s="1830"/>
      <c r="E11" s="1830"/>
      <c r="F11" s="1830"/>
      <c r="G11" s="1830"/>
      <c r="H11" s="1830"/>
      <c r="I11" s="1830"/>
      <c r="J11" s="1830"/>
      <c r="K11" s="1830"/>
      <c r="L11" s="1830"/>
      <c r="M11" s="1830"/>
    </row>
    <row r="12" spans="1:22" ht="150" customHeight="1" x14ac:dyDescent="0.25">
      <c r="A12" s="1543"/>
      <c r="B12" s="13" t="s">
        <v>1021</v>
      </c>
      <c r="C12" s="1724" t="s">
        <v>1155</v>
      </c>
      <c r="D12" s="1725"/>
      <c r="E12" s="1725"/>
      <c r="F12" s="1725"/>
      <c r="G12" s="1725"/>
      <c r="H12" s="1725"/>
      <c r="I12" s="1725"/>
      <c r="J12" s="1725"/>
      <c r="K12" s="1725"/>
      <c r="L12" s="1725"/>
      <c r="M12" s="1726"/>
    </row>
    <row r="13" spans="1:22" ht="31.5" x14ac:dyDescent="0.25">
      <c r="A13" s="1543"/>
      <c r="B13" s="13" t="s">
        <v>1023</v>
      </c>
      <c r="C13" s="1724" t="s">
        <v>1024</v>
      </c>
      <c r="D13" s="1725"/>
      <c r="E13" s="1725"/>
      <c r="F13" s="1725"/>
      <c r="G13" s="1725"/>
      <c r="H13" s="1725"/>
      <c r="I13" s="1725"/>
      <c r="J13" s="1725"/>
      <c r="K13" s="1725"/>
      <c r="L13" s="1725"/>
      <c r="M13" s="1726"/>
    </row>
    <row r="14" spans="1:22" ht="33" customHeight="1" x14ac:dyDescent="0.25">
      <c r="A14" s="1543"/>
      <c r="B14" s="126" t="s">
        <v>1025</v>
      </c>
      <c r="C14" s="1836" t="s">
        <v>294</v>
      </c>
      <c r="D14" s="1837"/>
      <c r="E14" s="127" t="s">
        <v>1026</v>
      </c>
      <c r="F14" s="160" t="s">
        <v>1132</v>
      </c>
      <c r="G14" s="1844" t="s">
        <v>1133</v>
      </c>
      <c r="H14" s="1844"/>
      <c r="I14" s="1844"/>
      <c r="J14" s="1844"/>
      <c r="K14" s="1844"/>
      <c r="L14" s="1844"/>
      <c r="M14" s="1844"/>
      <c r="N14" s="1739"/>
      <c r="O14" s="1739"/>
    </row>
    <row r="15" spans="1:22" x14ac:dyDescent="0.25">
      <c r="A15" s="1698" t="s">
        <v>48</v>
      </c>
      <c r="B15" s="12" t="s">
        <v>87</v>
      </c>
      <c r="C15" s="1725" t="s">
        <v>1148</v>
      </c>
      <c r="D15" s="1725"/>
      <c r="E15" s="1725"/>
      <c r="F15" s="1725"/>
      <c r="G15" s="1725"/>
      <c r="H15" s="1725"/>
      <c r="I15" s="1725"/>
      <c r="J15" s="1725"/>
      <c r="K15" s="1725"/>
      <c r="L15" s="1725"/>
      <c r="M15" s="1726"/>
    </row>
    <row r="16" spans="1:22" ht="28.5" customHeight="1" x14ac:dyDescent="0.25">
      <c r="A16" s="1699"/>
      <c r="B16" s="12" t="s">
        <v>1028</v>
      </c>
      <c r="C16" s="1725" t="s">
        <v>1156</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61" t="s">
        <v>100</v>
      </c>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c r="E22" s="131" t="s">
        <v>101</v>
      </c>
      <c r="F22" s="82"/>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t="s">
        <v>100</v>
      </c>
      <c r="H25" s="146"/>
      <c r="I25" s="131" t="s">
        <v>106</v>
      </c>
      <c r="J25" s="161"/>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v>46</v>
      </c>
      <c r="E29" s="146"/>
      <c r="F29" s="145" t="s">
        <v>112</v>
      </c>
      <c r="G29" s="135">
        <v>2021</v>
      </c>
      <c r="H29" s="146"/>
      <c r="I29" s="145" t="s">
        <v>113</v>
      </c>
      <c r="J29" s="1840" t="s">
        <v>1137</v>
      </c>
      <c r="K29" s="1840"/>
      <c r="L29" s="1840"/>
      <c r="M29" s="1840"/>
    </row>
    <row r="30" spans="1:13" x14ac:dyDescent="0.25">
      <c r="A30" s="1699"/>
      <c r="B30" s="65"/>
      <c r="C30" s="137"/>
      <c r="D30" s="137"/>
      <c r="E30" s="137"/>
      <c r="F30" s="137"/>
      <c r="G30" s="137"/>
      <c r="H30" s="137"/>
      <c r="I30" s="137"/>
      <c r="J30" s="1840"/>
      <c r="K30" s="1840"/>
      <c r="L30" s="1840"/>
      <c r="M30" s="1840"/>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2022</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v>46</v>
      </c>
      <c r="F36" s="149">
        <v>2023</v>
      </c>
      <c r="G36" s="149">
        <v>50</v>
      </c>
      <c r="H36" s="149">
        <v>2024</v>
      </c>
      <c r="I36" s="149">
        <v>50</v>
      </c>
      <c r="J36" s="149">
        <v>2025</v>
      </c>
      <c r="K36" s="149">
        <v>50</v>
      </c>
      <c r="L36" s="149">
        <v>2026</v>
      </c>
      <c r="M36" s="149">
        <v>50</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50</v>
      </c>
      <c r="F38" s="149">
        <v>2028</v>
      </c>
      <c r="G38" s="149">
        <v>50</v>
      </c>
      <c r="H38" s="149">
        <v>2029</v>
      </c>
      <c r="I38" s="149">
        <v>50</v>
      </c>
      <c r="J38" s="149">
        <v>2030</v>
      </c>
      <c r="K38" s="149">
        <v>50</v>
      </c>
      <c r="L38" s="149">
        <v>2031</v>
      </c>
      <c r="M38" s="149">
        <v>50</v>
      </c>
    </row>
    <row r="39" spans="1:13" x14ac:dyDescent="0.25">
      <c r="A39" s="1699"/>
      <c r="B39" s="1528"/>
      <c r="C39" s="148"/>
      <c r="D39" s="150" t="s">
        <v>128</v>
      </c>
      <c r="E39" s="150"/>
      <c r="F39" s="150" t="s">
        <v>129</v>
      </c>
      <c r="G39" s="150"/>
      <c r="I39" s="151"/>
      <c r="J39" s="153" t="s">
        <v>133</v>
      </c>
      <c r="K39" s="150"/>
      <c r="L39" s="150"/>
      <c r="M39" s="152"/>
    </row>
    <row r="40" spans="1:13" x14ac:dyDescent="0.25">
      <c r="A40" s="1699"/>
      <c r="B40" s="1528"/>
      <c r="C40" s="148"/>
      <c r="D40" s="149">
        <v>2032</v>
      </c>
      <c r="E40" s="149">
        <v>50</v>
      </c>
      <c r="F40" s="149">
        <v>2033</v>
      </c>
      <c r="G40" s="149">
        <v>50</v>
      </c>
      <c r="H40" s="149">
        <v>2034</v>
      </c>
      <c r="I40" s="149">
        <v>50</v>
      </c>
      <c r="J40" s="149">
        <v>646</v>
      </c>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c r="H43" s="1531"/>
      <c r="I43" s="1531"/>
      <c r="J43" s="1531"/>
      <c r="K43" s="156" t="s">
        <v>101</v>
      </c>
      <c r="L43" s="1532" t="s">
        <v>1087</v>
      </c>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ht="32.25" customHeight="1" x14ac:dyDescent="0.25">
      <c r="A46" s="1699"/>
      <c r="B46" s="13" t="s">
        <v>139</v>
      </c>
      <c r="C46" s="1724" t="s">
        <v>1157</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2023</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14.25" customHeight="1" x14ac:dyDescent="0.25">
      <c r="A57" s="1507"/>
      <c r="B57" s="6" t="s">
        <v>158</v>
      </c>
      <c r="C57" s="1548" t="s">
        <v>1143</v>
      </c>
      <c r="D57" s="1550"/>
      <c r="E57" s="1550"/>
      <c r="F57" s="1550"/>
      <c r="G57" s="1550"/>
      <c r="H57" s="1550"/>
      <c r="I57" s="1550"/>
      <c r="J57" s="1550"/>
      <c r="K57" s="1550"/>
      <c r="L57" s="1550"/>
      <c r="M57" s="1551"/>
    </row>
    <row r="58" spans="1:13" ht="15.75"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9">
    <mergeCell ref="A56:A58"/>
    <mergeCell ref="C56:M56"/>
    <mergeCell ref="C57:M57"/>
    <mergeCell ref="C58:M58"/>
    <mergeCell ref="C59:M59"/>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N14:O14"/>
    <mergeCell ref="J29:M30"/>
    <mergeCell ref="B31:B33"/>
    <mergeCell ref="B34:B41"/>
    <mergeCell ref="B42:B45"/>
    <mergeCell ref="F43:F44"/>
    <mergeCell ref="G43:J44"/>
    <mergeCell ref="L43:M44"/>
    <mergeCell ref="R7:V7"/>
    <mergeCell ref="B8:B10"/>
    <mergeCell ref="C9:D9"/>
    <mergeCell ref="F9:G9"/>
    <mergeCell ref="I9:J9"/>
    <mergeCell ref="C10:D10"/>
    <mergeCell ref="F10:G10"/>
    <mergeCell ref="I10:J10"/>
    <mergeCell ref="A2:A14"/>
    <mergeCell ref="C2:M2"/>
    <mergeCell ref="C3:M3"/>
    <mergeCell ref="D4:E4"/>
    <mergeCell ref="F4:G4"/>
    <mergeCell ref="I4:M4"/>
    <mergeCell ref="C5:M5"/>
    <mergeCell ref="C6:M6"/>
    <mergeCell ref="I7:M7"/>
    <mergeCell ref="C11:M11"/>
    <mergeCell ref="C12:M12"/>
    <mergeCell ref="C13:M13"/>
    <mergeCell ref="C14:D14"/>
    <mergeCell ref="G14:M14"/>
  </mergeCells>
  <dataValidations count="7">
    <dataValidation allowBlank="1" showInputMessage="1" showErrorMessage="1" prompt="Seleccione de la lista desplegable" sqref="B4 B7 H7" xr:uid="{00000000-0002-0000-1600-000000000000}"/>
    <dataValidation allowBlank="1" showInputMessage="1" showErrorMessage="1" prompt="Incluir una ficha por cada indicador, ya sea de producto o de resultado" sqref="B1" xr:uid="{00000000-0002-0000-1600-000001000000}"/>
    <dataValidation allowBlank="1" showInputMessage="1" showErrorMessage="1" prompt="Identifique el ODS a que le apunta el indicador de producto. Seleccione de la lista desplegable._x000a_" sqref="B14" xr:uid="{00000000-0002-0000-1600-000002000000}"/>
    <dataValidation allowBlank="1" showInputMessage="1" showErrorMessage="1" prompt="Identifique la meta ODS a que le apunta el indicador de producto. Seleccione de la lista desplegable." sqref="E14" xr:uid="{00000000-0002-0000-1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600-000005000000}"/>
    <dataValidation type="list" allowBlank="1" showInputMessage="1" showErrorMessage="1" sqref="R7:V7" xr:uid="{00000000-0002-0000-1600-000006000000}">
      <formula1>INDIRECT($C$7)</formula1>
    </dataValidation>
  </dataValidations>
  <hyperlinks>
    <hyperlink ref="C54" r:id="rId1" xr:uid="{00000000-0004-0000-1600-000000000000}"/>
  </hyperlinks>
  <pageMargins left="0.7" right="0.7" top="0.75" bottom="0.75" header="0.3" footer="0.3"/>
  <pageSetup paperSize="9" orientation="portrait" horizontalDpi="1200"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V59"/>
  <sheetViews>
    <sheetView zoomScale="85" zoomScaleNormal="85" workbookViewId="0">
      <selection activeCell="P21" sqref="P2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1158</v>
      </c>
      <c r="C1" s="123"/>
      <c r="D1" s="108"/>
      <c r="E1" s="108"/>
      <c r="F1" s="108"/>
      <c r="G1" s="108"/>
      <c r="H1" s="108"/>
      <c r="I1" s="108"/>
      <c r="J1" s="108"/>
      <c r="K1" s="108"/>
      <c r="L1" s="108"/>
      <c r="M1" s="107"/>
    </row>
    <row r="2" spans="1:22" ht="20.25" customHeight="1" x14ac:dyDescent="0.25">
      <c r="A2" s="1542" t="s">
        <v>67</v>
      </c>
      <c r="B2" s="106" t="s">
        <v>68</v>
      </c>
      <c r="C2" s="1828" t="s">
        <v>1159</v>
      </c>
      <c r="D2" s="1828"/>
      <c r="E2" s="1828"/>
      <c r="F2" s="1828"/>
      <c r="G2" s="1828"/>
      <c r="H2" s="1828"/>
      <c r="I2" s="1828"/>
      <c r="J2" s="1828"/>
      <c r="K2" s="1828"/>
      <c r="L2" s="1828"/>
      <c r="M2" s="1829"/>
    </row>
    <row r="3" spans="1:22" ht="31.5" x14ac:dyDescent="0.25">
      <c r="A3" s="1543"/>
      <c r="B3" s="13" t="s">
        <v>1016</v>
      </c>
      <c r="C3" s="1830" t="s">
        <v>229</v>
      </c>
      <c r="D3" s="1830"/>
      <c r="E3" s="1830"/>
      <c r="F3" s="1830"/>
      <c r="G3" s="1830"/>
      <c r="H3" s="1830"/>
      <c r="I3" s="1830"/>
      <c r="J3" s="1830"/>
      <c r="K3" s="1830"/>
      <c r="L3" s="1830"/>
      <c r="M3" s="1831"/>
    </row>
    <row r="4" spans="1:22" ht="31.5" customHeight="1" x14ac:dyDescent="0.25">
      <c r="A4" s="1543"/>
      <c r="B4" s="65" t="s">
        <v>72</v>
      </c>
      <c r="C4" s="159" t="s">
        <v>484</v>
      </c>
      <c r="D4" s="1832"/>
      <c r="E4" s="1552"/>
      <c r="F4" s="1749" t="s">
        <v>74</v>
      </c>
      <c r="G4" s="1750"/>
      <c r="H4" s="102">
        <v>141</v>
      </c>
      <c r="I4" s="1747"/>
      <c r="J4" s="1550"/>
      <c r="K4" s="1550"/>
      <c r="L4" s="1550"/>
      <c r="M4" s="1551"/>
    </row>
    <row r="5" spans="1:22" ht="49.5" customHeight="1" x14ac:dyDescent="0.25">
      <c r="A5" s="1543"/>
      <c r="B5" s="65" t="s">
        <v>75</v>
      </c>
      <c r="C5" s="1550" t="s">
        <v>1127</v>
      </c>
      <c r="D5" s="1550"/>
      <c r="E5" s="1550"/>
      <c r="F5" s="1550"/>
      <c r="G5" s="1550"/>
      <c r="H5" s="1550"/>
      <c r="I5" s="1550"/>
      <c r="J5" s="1550"/>
      <c r="K5" s="1550"/>
      <c r="L5" s="1550"/>
      <c r="M5" s="1551"/>
      <c r="O5" s="105"/>
    </row>
    <row r="6" spans="1:22" x14ac:dyDescent="0.25">
      <c r="A6" s="1543"/>
      <c r="B6" s="65" t="s">
        <v>76</v>
      </c>
      <c r="C6" s="1550" t="s">
        <v>1128</v>
      </c>
      <c r="D6" s="1550"/>
      <c r="E6" s="1550"/>
      <c r="F6" s="1550"/>
      <c r="G6" s="1550"/>
      <c r="H6" s="1550"/>
      <c r="I6" s="1549"/>
      <c r="J6" s="1549"/>
      <c r="K6" s="1549"/>
      <c r="L6" s="1549"/>
      <c r="M6" s="1833"/>
    </row>
    <row r="7" spans="1:22" x14ac:dyDescent="0.25">
      <c r="A7" s="1543"/>
      <c r="B7" s="13" t="s">
        <v>929</v>
      </c>
      <c r="C7" s="124" t="s">
        <v>540</v>
      </c>
      <c r="D7" s="124"/>
      <c r="E7" s="99"/>
      <c r="F7" s="99"/>
      <c r="G7" s="98"/>
      <c r="H7" s="125" t="s">
        <v>79</v>
      </c>
      <c r="I7" s="1834" t="s">
        <v>1129</v>
      </c>
      <c r="J7" s="1834"/>
      <c r="K7" s="1834"/>
      <c r="L7" s="1834"/>
      <c r="M7" s="1835"/>
      <c r="R7" s="1687"/>
      <c r="S7" s="1686"/>
      <c r="T7" s="1686"/>
      <c r="U7" s="1686"/>
      <c r="V7" s="1688"/>
    </row>
    <row r="8" spans="1:22" x14ac:dyDescent="0.25">
      <c r="A8" s="1543"/>
      <c r="B8" s="1689" t="s">
        <v>77</v>
      </c>
      <c r="C8" s="95"/>
      <c r="D8" s="95"/>
      <c r="E8" s="95"/>
      <c r="F8" s="95"/>
      <c r="G8" s="95"/>
      <c r="H8" s="95"/>
      <c r="I8" s="76"/>
      <c r="J8" s="76"/>
      <c r="K8" s="76"/>
      <c r="L8" s="15"/>
      <c r="M8" s="14"/>
    </row>
    <row r="9" spans="1:22" x14ac:dyDescent="0.25">
      <c r="A9" s="1543"/>
      <c r="B9" s="1690"/>
      <c r="C9" s="1559"/>
      <c r="D9" s="1559"/>
      <c r="E9" s="76"/>
      <c r="F9" s="1559"/>
      <c r="G9" s="1559"/>
      <c r="H9" s="76"/>
      <c r="I9" s="1559"/>
      <c r="J9" s="1559"/>
      <c r="K9" s="76"/>
      <c r="L9" s="15"/>
      <c r="M9" s="14"/>
    </row>
    <row r="10" spans="1:22" x14ac:dyDescent="0.25">
      <c r="A10" s="1543"/>
      <c r="B10" s="1691"/>
      <c r="C10" s="1559" t="s">
        <v>84</v>
      </c>
      <c r="D10" s="1559"/>
      <c r="E10" s="94"/>
      <c r="F10" s="1559" t="s">
        <v>84</v>
      </c>
      <c r="G10" s="1559"/>
      <c r="H10" s="94"/>
      <c r="I10" s="1559" t="s">
        <v>84</v>
      </c>
      <c r="J10" s="1559"/>
      <c r="K10" s="94"/>
      <c r="L10" s="16"/>
      <c r="M10" s="48"/>
    </row>
    <row r="11" spans="1:22" ht="36" customHeight="1" x14ac:dyDescent="0.25">
      <c r="A11" s="1543"/>
      <c r="B11" s="13" t="s">
        <v>85</v>
      </c>
      <c r="C11" s="1845" t="s">
        <v>1160</v>
      </c>
      <c r="D11" s="1830"/>
      <c r="E11" s="1830"/>
      <c r="F11" s="1830"/>
      <c r="G11" s="1830"/>
      <c r="H11" s="1830"/>
      <c r="I11" s="1830"/>
      <c r="J11" s="1830"/>
      <c r="K11" s="1830"/>
      <c r="L11" s="1830"/>
      <c r="M11" s="1830"/>
    </row>
    <row r="12" spans="1:22" ht="23.25" customHeight="1" x14ac:dyDescent="0.25">
      <c r="A12" s="1543"/>
      <c r="B12" s="13" t="s">
        <v>1021</v>
      </c>
      <c r="C12" s="1724" t="s">
        <v>1161</v>
      </c>
      <c r="D12" s="1725"/>
      <c r="E12" s="1725"/>
      <c r="F12" s="1725"/>
      <c r="G12" s="1725"/>
      <c r="H12" s="1725"/>
      <c r="I12" s="1725"/>
      <c r="J12" s="1725"/>
      <c r="K12" s="1725"/>
      <c r="L12" s="1725"/>
      <c r="M12" s="1726"/>
    </row>
    <row r="13" spans="1:22" ht="31.5" x14ac:dyDescent="0.25">
      <c r="A13" s="1543"/>
      <c r="B13" s="13" t="s">
        <v>1023</v>
      </c>
      <c r="C13" s="1724" t="s">
        <v>1162</v>
      </c>
      <c r="D13" s="1725"/>
      <c r="E13" s="1725"/>
      <c r="F13" s="1725"/>
      <c r="G13" s="1725"/>
      <c r="H13" s="1725"/>
      <c r="I13" s="1725"/>
      <c r="J13" s="1725"/>
      <c r="K13" s="1725"/>
      <c r="L13" s="1725"/>
      <c r="M13" s="1726"/>
    </row>
    <row r="14" spans="1:22" ht="33" customHeight="1" x14ac:dyDescent="0.25">
      <c r="A14" s="1543"/>
      <c r="B14" s="126" t="s">
        <v>1025</v>
      </c>
      <c r="C14" s="1836" t="s">
        <v>294</v>
      </c>
      <c r="D14" s="1837"/>
      <c r="E14" s="127" t="s">
        <v>1026</v>
      </c>
      <c r="F14" s="160" t="s">
        <v>1132</v>
      </c>
      <c r="G14" s="1844" t="s">
        <v>1133</v>
      </c>
      <c r="H14" s="1844"/>
      <c r="I14" s="1844"/>
      <c r="J14" s="1844"/>
      <c r="K14" s="1844"/>
      <c r="L14" s="1844"/>
      <c r="M14" s="1844"/>
      <c r="N14" s="1739"/>
      <c r="O14" s="1739"/>
    </row>
    <row r="15" spans="1:22" x14ac:dyDescent="0.25">
      <c r="A15" s="1698" t="s">
        <v>48</v>
      </c>
      <c r="B15" s="12" t="s">
        <v>87</v>
      </c>
      <c r="C15" s="1725" t="s">
        <v>1163</v>
      </c>
      <c r="D15" s="1725"/>
      <c r="E15" s="1725"/>
      <c r="F15" s="1725"/>
      <c r="G15" s="1725"/>
      <c r="H15" s="1725"/>
      <c r="I15" s="1725"/>
      <c r="J15" s="1725"/>
      <c r="K15" s="1725"/>
      <c r="L15" s="1725"/>
      <c r="M15" s="1726"/>
    </row>
    <row r="16" spans="1:22" ht="21.75" customHeight="1" x14ac:dyDescent="0.25">
      <c r="A16" s="1699"/>
      <c r="B16" s="12" t="s">
        <v>1028</v>
      </c>
      <c r="C16" s="1725" t="s">
        <v>315</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61" t="s">
        <v>100</v>
      </c>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c r="E22" s="131" t="s">
        <v>101</v>
      </c>
      <c r="F22" s="82"/>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t="s">
        <v>100</v>
      </c>
      <c r="H25" s="146"/>
      <c r="I25" s="131" t="s">
        <v>106</v>
      </c>
      <c r="J25" s="161"/>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v>456</v>
      </c>
      <c r="E29" s="146"/>
      <c r="F29" s="145" t="s">
        <v>112</v>
      </c>
      <c r="G29" s="135">
        <v>2021</v>
      </c>
      <c r="H29" s="146"/>
      <c r="I29" s="145" t="s">
        <v>113</v>
      </c>
      <c r="J29" s="1840" t="s">
        <v>1137</v>
      </c>
      <c r="K29" s="1840"/>
      <c r="L29" s="1840"/>
      <c r="M29" s="1840"/>
    </row>
    <row r="30" spans="1:13" x14ac:dyDescent="0.25">
      <c r="A30" s="1699"/>
      <c r="B30" s="65"/>
      <c r="C30" s="137"/>
      <c r="D30" s="137"/>
      <c r="E30" s="137"/>
      <c r="F30" s="137"/>
      <c r="G30" s="137"/>
      <c r="H30" s="137"/>
      <c r="I30" s="137"/>
      <c r="J30" s="1840"/>
      <c r="K30" s="1840"/>
      <c r="L30" s="1840"/>
      <c r="M30" s="1840"/>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2022</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v>456</v>
      </c>
      <c r="F36" s="149">
        <v>2023</v>
      </c>
      <c r="G36" s="149">
        <v>456</v>
      </c>
      <c r="H36" s="149">
        <v>2024</v>
      </c>
      <c r="I36" s="149">
        <v>400</v>
      </c>
      <c r="J36" s="149">
        <v>2025</v>
      </c>
      <c r="K36" s="149">
        <v>456</v>
      </c>
      <c r="L36" s="149">
        <v>2026</v>
      </c>
      <c r="M36" s="149">
        <v>456</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456</v>
      </c>
      <c r="F38" s="149">
        <v>2028</v>
      </c>
      <c r="G38" s="149">
        <v>400</v>
      </c>
      <c r="H38" s="149">
        <v>2029</v>
      </c>
      <c r="I38" s="149">
        <v>456</v>
      </c>
      <c r="J38" s="149">
        <v>2030</v>
      </c>
      <c r="K38" s="149">
        <v>456</v>
      </c>
      <c r="L38" s="149">
        <v>2031</v>
      </c>
      <c r="M38" s="149">
        <v>456</v>
      </c>
    </row>
    <row r="39" spans="1:13" x14ac:dyDescent="0.25">
      <c r="A39" s="1699"/>
      <c r="B39" s="1528"/>
      <c r="C39" s="148"/>
      <c r="D39" s="150" t="s">
        <v>128</v>
      </c>
      <c r="E39" s="150"/>
      <c r="F39" s="150" t="s">
        <v>129</v>
      </c>
      <c r="G39" s="150"/>
      <c r="I39" s="151"/>
      <c r="J39" s="153" t="s">
        <v>133</v>
      </c>
      <c r="K39" s="150"/>
      <c r="L39" s="150"/>
      <c r="M39" s="152"/>
    </row>
    <row r="40" spans="1:13" x14ac:dyDescent="0.25">
      <c r="A40" s="1699"/>
      <c r="B40" s="1528"/>
      <c r="C40" s="148"/>
      <c r="D40" s="149">
        <v>2032</v>
      </c>
      <c r="E40" s="149">
        <v>400</v>
      </c>
      <c r="F40" s="149">
        <v>2033</v>
      </c>
      <c r="G40" s="149">
        <v>456</v>
      </c>
      <c r="H40" s="149">
        <v>2034</v>
      </c>
      <c r="I40" s="149">
        <v>456</v>
      </c>
      <c r="J40" s="149">
        <v>5760</v>
      </c>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c r="H43" s="1531"/>
      <c r="I43" s="1531"/>
      <c r="J43" s="1531"/>
      <c r="K43" s="156" t="s">
        <v>101</v>
      </c>
      <c r="L43" s="1532" t="s">
        <v>1087</v>
      </c>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ht="32.25" customHeight="1" x14ac:dyDescent="0.25">
      <c r="A46" s="1699"/>
      <c r="B46" s="13" t="s">
        <v>139</v>
      </c>
      <c r="C46" s="1724" t="s">
        <v>1164</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2023</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14.25" customHeight="1" x14ac:dyDescent="0.25">
      <c r="A57" s="1507"/>
      <c r="B57" s="6" t="s">
        <v>158</v>
      </c>
      <c r="C57" s="1548" t="s">
        <v>1143</v>
      </c>
      <c r="D57" s="1550"/>
      <c r="E57" s="1550"/>
      <c r="F57" s="1550"/>
      <c r="G57" s="1550"/>
      <c r="H57" s="1550"/>
      <c r="I57" s="1550"/>
      <c r="J57" s="1550"/>
      <c r="K57" s="1550"/>
      <c r="L57" s="1550"/>
      <c r="M57" s="1551"/>
    </row>
    <row r="58" spans="1:13" ht="15.75"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30"/>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allowBlank="1" showInputMessage="1" showErrorMessage="1" prompt="Seleccione de la lista desplegable" sqref="B4 B7 H7" xr:uid="{00000000-0002-0000-1700-000000000000}"/>
    <dataValidation allowBlank="1" showInputMessage="1" showErrorMessage="1" prompt="Incluir una ficha por cada indicador, ya sea de producto o de resultado" sqref="B1" xr:uid="{00000000-0002-0000-1700-000001000000}"/>
    <dataValidation allowBlank="1" showInputMessage="1" showErrorMessage="1" prompt="Identifique el ODS a que le apunta el indicador de producto. Seleccione de la lista desplegable._x000a_" sqref="B14" xr:uid="{00000000-0002-0000-1700-000002000000}"/>
    <dataValidation allowBlank="1" showInputMessage="1" showErrorMessage="1" prompt="Identifique la meta ODS a que le apunta el indicador de producto. Seleccione de la lista desplegable." sqref="E14" xr:uid="{00000000-0002-0000-17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5000000}"/>
    <dataValidation type="list" allowBlank="1" showInputMessage="1" showErrorMessage="1" sqref="R7:V7" xr:uid="{00000000-0002-0000-1700-000006000000}">
      <formula1>INDIRECT($C$7)</formula1>
    </dataValidation>
  </dataValidations>
  <hyperlinks>
    <hyperlink ref="C54" r:id="rId1" xr:uid="{00000000-0004-0000-1700-000000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39997558519241921"/>
  </sheetPr>
  <dimension ref="A1:V59"/>
  <sheetViews>
    <sheetView topLeftCell="A16" zoomScale="85" zoomScaleNormal="85" workbookViewId="0">
      <selection activeCell="C13" sqref="C13:M13"/>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1165</v>
      </c>
      <c r="C1" s="123"/>
      <c r="D1" s="108"/>
      <c r="E1" s="108"/>
      <c r="F1" s="108"/>
      <c r="G1" s="108"/>
      <c r="H1" s="108"/>
      <c r="I1" s="108"/>
      <c r="J1" s="108"/>
      <c r="K1" s="108"/>
      <c r="L1" s="108"/>
      <c r="M1" s="107"/>
    </row>
    <row r="2" spans="1:22" ht="30.75" customHeight="1" x14ac:dyDescent="0.25">
      <c r="A2" s="1542" t="s">
        <v>67</v>
      </c>
      <c r="B2" s="106" t="s">
        <v>68</v>
      </c>
      <c r="C2" s="1828" t="s">
        <v>1166</v>
      </c>
      <c r="D2" s="1828"/>
      <c r="E2" s="1828"/>
      <c r="F2" s="1828"/>
      <c r="G2" s="1828"/>
      <c r="H2" s="1828"/>
      <c r="I2" s="1828"/>
      <c r="J2" s="1828"/>
      <c r="K2" s="1828"/>
      <c r="L2" s="1828"/>
      <c r="M2" s="1829"/>
    </row>
    <row r="3" spans="1:22" ht="31.5" x14ac:dyDescent="0.25">
      <c r="A3" s="1543"/>
      <c r="B3" s="13" t="s">
        <v>1016</v>
      </c>
      <c r="C3" s="1830" t="s">
        <v>1167</v>
      </c>
      <c r="D3" s="1830"/>
      <c r="E3" s="1830"/>
      <c r="F3" s="1830"/>
      <c r="G3" s="1830"/>
      <c r="H3" s="1830"/>
      <c r="I3" s="1830"/>
      <c r="J3" s="1830"/>
      <c r="K3" s="1830"/>
      <c r="L3" s="1830"/>
      <c r="M3" s="1831"/>
    </row>
    <row r="4" spans="1:22" ht="31.5" customHeight="1" x14ac:dyDescent="0.25">
      <c r="A4" s="1543"/>
      <c r="B4" s="65" t="s">
        <v>72</v>
      </c>
      <c r="C4" s="159" t="s">
        <v>484</v>
      </c>
      <c r="D4" s="1832"/>
      <c r="E4" s="1552"/>
      <c r="F4" s="1749" t="s">
        <v>74</v>
      </c>
      <c r="G4" s="1750"/>
      <c r="H4" s="102">
        <v>138</v>
      </c>
      <c r="I4" s="1747" t="s">
        <v>1168</v>
      </c>
      <c r="J4" s="1550"/>
      <c r="K4" s="1550"/>
      <c r="L4" s="1550"/>
      <c r="M4" s="1551"/>
    </row>
    <row r="5" spans="1:22" ht="49.5" customHeight="1" x14ac:dyDescent="0.25">
      <c r="A5" s="1543"/>
      <c r="B5" s="65" t="s">
        <v>75</v>
      </c>
      <c r="C5" s="1550" t="s">
        <v>1127</v>
      </c>
      <c r="D5" s="1550"/>
      <c r="E5" s="1550"/>
      <c r="F5" s="1550"/>
      <c r="G5" s="1550"/>
      <c r="H5" s="1550"/>
      <c r="I5" s="1550"/>
      <c r="J5" s="1550"/>
      <c r="K5" s="1550"/>
      <c r="L5" s="1550"/>
      <c r="M5" s="1551"/>
      <c r="O5" s="105"/>
    </row>
    <row r="6" spans="1:22" x14ac:dyDescent="0.25">
      <c r="A6" s="1543"/>
      <c r="B6" s="65" t="s">
        <v>76</v>
      </c>
      <c r="C6" s="1550" t="s">
        <v>1128</v>
      </c>
      <c r="D6" s="1550"/>
      <c r="E6" s="1550"/>
      <c r="F6" s="1550"/>
      <c r="G6" s="1550"/>
      <c r="H6" s="1550"/>
      <c r="I6" s="1549"/>
      <c r="J6" s="1549"/>
      <c r="K6" s="1549"/>
      <c r="L6" s="1549"/>
      <c r="M6" s="1833"/>
    </row>
    <row r="7" spans="1:22" x14ac:dyDescent="0.25">
      <c r="A7" s="1543"/>
      <c r="B7" s="13" t="s">
        <v>929</v>
      </c>
      <c r="C7" s="124" t="s">
        <v>1169</v>
      </c>
      <c r="D7" s="124"/>
      <c r="E7" s="99"/>
      <c r="F7" s="99"/>
      <c r="G7" s="98"/>
      <c r="H7" s="125" t="s">
        <v>79</v>
      </c>
      <c r="I7" s="1834" t="s">
        <v>1129</v>
      </c>
      <c r="J7" s="1834"/>
      <c r="K7" s="1834"/>
      <c r="L7" s="1834"/>
      <c r="M7" s="1835"/>
      <c r="R7" s="1687"/>
      <c r="S7" s="1686"/>
      <c r="T7" s="1686"/>
      <c r="U7" s="1686"/>
      <c r="V7" s="1688"/>
    </row>
    <row r="8" spans="1:22" x14ac:dyDescent="0.25">
      <c r="A8" s="1543"/>
      <c r="B8" s="1689" t="s">
        <v>77</v>
      </c>
      <c r="C8" s="95"/>
      <c r="D8" s="95"/>
      <c r="E8" s="95"/>
      <c r="F8" s="95"/>
      <c r="G8" s="95"/>
      <c r="H8" s="95"/>
      <c r="I8" s="76"/>
      <c r="J8" s="76"/>
      <c r="K8" s="76"/>
      <c r="L8" s="15"/>
      <c r="M8" s="14"/>
    </row>
    <row r="9" spans="1:22" x14ac:dyDescent="0.25">
      <c r="A9" s="1543"/>
      <c r="B9" s="1690"/>
      <c r="C9" s="1559"/>
      <c r="D9" s="1559"/>
      <c r="E9" s="76"/>
      <c r="F9" s="1559"/>
      <c r="G9" s="1559"/>
      <c r="H9" s="76"/>
      <c r="I9" s="1559"/>
      <c r="J9" s="1559"/>
      <c r="K9" s="76"/>
      <c r="L9" s="15"/>
      <c r="M9" s="14"/>
    </row>
    <row r="10" spans="1:22" x14ac:dyDescent="0.25">
      <c r="A10" s="1543"/>
      <c r="B10" s="1691"/>
      <c r="C10" s="1559" t="s">
        <v>84</v>
      </c>
      <c r="D10" s="1559"/>
      <c r="E10" s="94"/>
      <c r="F10" s="1559" t="s">
        <v>84</v>
      </c>
      <c r="G10" s="1559"/>
      <c r="H10" s="94"/>
      <c r="I10" s="1559" t="s">
        <v>84</v>
      </c>
      <c r="J10" s="1559"/>
      <c r="K10" s="94"/>
      <c r="L10" s="16"/>
      <c r="M10" s="48"/>
    </row>
    <row r="11" spans="1:22" ht="36" customHeight="1" x14ac:dyDescent="0.25">
      <c r="A11" s="1543"/>
      <c r="B11" s="13" t="s">
        <v>85</v>
      </c>
      <c r="C11" s="1845" t="s">
        <v>1170</v>
      </c>
      <c r="D11" s="1830"/>
      <c r="E11" s="1830"/>
      <c r="F11" s="1830"/>
      <c r="G11" s="1830"/>
      <c r="H11" s="1830"/>
      <c r="I11" s="1830"/>
      <c r="J11" s="1830"/>
      <c r="K11" s="1830"/>
      <c r="L11" s="1830"/>
      <c r="M11" s="1830"/>
    </row>
    <row r="12" spans="1:22" ht="73.5" customHeight="1" x14ac:dyDescent="0.25">
      <c r="A12" s="1543"/>
      <c r="B12" s="13" t="s">
        <v>1021</v>
      </c>
      <c r="C12" s="1724" t="s">
        <v>1171</v>
      </c>
      <c r="D12" s="1725"/>
      <c r="E12" s="1725"/>
      <c r="F12" s="1725"/>
      <c r="G12" s="1725"/>
      <c r="H12" s="1725"/>
      <c r="I12" s="1725"/>
      <c r="J12" s="1725"/>
      <c r="K12" s="1725"/>
      <c r="L12" s="1725"/>
      <c r="M12" s="1726"/>
    </row>
    <row r="13" spans="1:22" ht="31.5" x14ac:dyDescent="0.25">
      <c r="A13" s="1543"/>
      <c r="B13" s="13" t="s">
        <v>1023</v>
      </c>
      <c r="C13" s="1724" t="s">
        <v>1172</v>
      </c>
      <c r="D13" s="1725"/>
      <c r="E13" s="1725"/>
      <c r="F13" s="1725"/>
      <c r="G13" s="1725"/>
      <c r="H13" s="1725"/>
      <c r="I13" s="1725"/>
      <c r="J13" s="1725"/>
      <c r="K13" s="1725"/>
      <c r="L13" s="1725"/>
      <c r="M13" s="1726"/>
    </row>
    <row r="14" spans="1:22" ht="33" customHeight="1" x14ac:dyDescent="0.25">
      <c r="A14" s="1543"/>
      <c r="B14" s="126" t="s">
        <v>1025</v>
      </c>
      <c r="C14" s="1836" t="s">
        <v>1173</v>
      </c>
      <c r="D14" s="1837"/>
      <c r="E14" s="127" t="s">
        <v>1026</v>
      </c>
      <c r="F14" s="160" t="s">
        <v>1132</v>
      </c>
      <c r="G14" s="1844" t="s">
        <v>1133</v>
      </c>
      <c r="H14" s="1844"/>
      <c r="I14" s="1844"/>
      <c r="J14" s="1844"/>
      <c r="K14" s="1844"/>
      <c r="L14" s="1844"/>
      <c r="M14" s="1844"/>
      <c r="N14" s="1739"/>
      <c r="O14" s="1739"/>
    </row>
    <row r="15" spans="1:22" x14ac:dyDescent="0.25">
      <c r="A15" s="1698" t="s">
        <v>48</v>
      </c>
      <c r="B15" s="12" t="s">
        <v>87</v>
      </c>
      <c r="C15" s="1725" t="s">
        <v>1174</v>
      </c>
      <c r="D15" s="1725"/>
      <c r="E15" s="1725"/>
      <c r="F15" s="1725"/>
      <c r="G15" s="1725"/>
      <c r="H15" s="1725"/>
      <c r="I15" s="1725"/>
      <c r="J15" s="1725"/>
      <c r="K15" s="1725"/>
      <c r="L15" s="1725"/>
      <c r="M15" s="1726"/>
    </row>
    <row r="16" spans="1:22" ht="30" customHeight="1" x14ac:dyDescent="0.25">
      <c r="A16" s="1699"/>
      <c r="B16" s="12" t="s">
        <v>1028</v>
      </c>
      <c r="C16" s="1725" t="s">
        <v>1175</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61" t="s">
        <v>100</v>
      </c>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c r="E22" s="131" t="s">
        <v>101</v>
      </c>
      <c r="F22" s="82"/>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t="s">
        <v>100</v>
      </c>
      <c r="H25" s="146"/>
      <c r="I25" s="131" t="s">
        <v>106</v>
      </c>
      <c r="J25" s="161"/>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v>3627</v>
      </c>
      <c r="E29" s="146"/>
      <c r="F29" s="145" t="s">
        <v>112</v>
      </c>
      <c r="G29" s="135">
        <v>2021</v>
      </c>
      <c r="H29" s="146"/>
      <c r="I29" s="145" t="s">
        <v>113</v>
      </c>
      <c r="J29" s="1840" t="s">
        <v>1137</v>
      </c>
      <c r="K29" s="1840"/>
      <c r="L29" s="1840"/>
      <c r="M29" s="1840"/>
    </row>
    <row r="30" spans="1:13" x14ac:dyDescent="0.25">
      <c r="A30" s="1699"/>
      <c r="B30" s="65"/>
      <c r="C30" s="137"/>
      <c r="D30" s="137"/>
      <c r="E30" s="137"/>
      <c r="F30" s="137"/>
      <c r="G30" s="137"/>
      <c r="H30" s="137"/>
      <c r="I30" s="137"/>
      <c r="J30" s="1840"/>
      <c r="K30" s="1840"/>
      <c r="L30" s="1840"/>
      <c r="M30" s="1840"/>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2022</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v>3627</v>
      </c>
      <c r="F36" s="149">
        <v>2023</v>
      </c>
      <c r="G36" s="149">
        <v>3627</v>
      </c>
      <c r="H36" s="149">
        <v>2024</v>
      </c>
      <c r="I36" s="149">
        <v>2500</v>
      </c>
      <c r="J36" s="149">
        <v>2025</v>
      </c>
      <c r="K36" s="149">
        <v>3627</v>
      </c>
      <c r="L36" s="149">
        <v>2026</v>
      </c>
      <c r="M36" s="149">
        <v>3627</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3627</v>
      </c>
      <c r="F38" s="149">
        <v>2028</v>
      </c>
      <c r="G38" s="149">
        <v>2500</v>
      </c>
      <c r="H38" s="149">
        <v>2029</v>
      </c>
      <c r="I38" s="149">
        <v>3627</v>
      </c>
      <c r="J38" s="149">
        <v>2030</v>
      </c>
      <c r="K38" s="149">
        <v>3627</v>
      </c>
      <c r="L38" s="149">
        <v>2031</v>
      </c>
      <c r="M38" s="149">
        <v>3627</v>
      </c>
    </row>
    <row r="39" spans="1:13" x14ac:dyDescent="0.25">
      <c r="A39" s="1699"/>
      <c r="B39" s="1528"/>
      <c r="C39" s="148"/>
      <c r="D39" s="150" t="s">
        <v>128</v>
      </c>
      <c r="E39" s="150"/>
      <c r="F39" s="150" t="s">
        <v>129</v>
      </c>
      <c r="G39" s="150"/>
      <c r="H39" s="153" t="s">
        <v>133</v>
      </c>
      <c r="I39" s="151"/>
      <c r="J39" s="154"/>
      <c r="K39" s="150"/>
      <c r="L39" s="150"/>
      <c r="M39" s="152"/>
    </row>
    <row r="40" spans="1:13" x14ac:dyDescent="0.25">
      <c r="A40" s="1699"/>
      <c r="B40" s="1528"/>
      <c r="C40" s="148"/>
      <c r="D40" s="149">
        <v>2032</v>
      </c>
      <c r="E40" s="149">
        <v>2500</v>
      </c>
      <c r="F40" s="149">
        <v>2033</v>
      </c>
      <c r="G40" s="149">
        <v>3627</v>
      </c>
      <c r="H40" s="149">
        <v>2034</v>
      </c>
      <c r="I40" s="149">
        <v>3627</v>
      </c>
      <c r="J40" s="150"/>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c r="H43" s="1531"/>
      <c r="I43" s="1531"/>
      <c r="J43" s="1531"/>
      <c r="K43" s="156" t="s">
        <v>138</v>
      </c>
      <c r="L43" s="1532" t="s">
        <v>1087</v>
      </c>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ht="32.25" customHeight="1" x14ac:dyDescent="0.25">
      <c r="A46" s="1699"/>
      <c r="B46" s="13" t="s">
        <v>139</v>
      </c>
      <c r="C46" s="1724" t="s">
        <v>1176</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2023</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14.25" customHeight="1" x14ac:dyDescent="0.25">
      <c r="A57" s="1507"/>
      <c r="B57" s="6" t="s">
        <v>158</v>
      </c>
      <c r="C57" s="1548" t="s">
        <v>1143</v>
      </c>
      <c r="D57" s="1550"/>
      <c r="E57" s="1550"/>
      <c r="F57" s="1550"/>
      <c r="G57" s="1550"/>
      <c r="H57" s="1550"/>
      <c r="I57" s="1550"/>
      <c r="J57" s="1550"/>
      <c r="K57" s="1550"/>
      <c r="L57" s="1550"/>
      <c r="M57" s="1551"/>
    </row>
    <row r="58" spans="1:13" ht="15.75"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30"/>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type="list" allowBlank="1" showInputMessage="1" showErrorMessage="1" sqref="R7:V7" xr:uid="{00000000-0002-0000-1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8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800-000002000000}"/>
    <dataValidation allowBlank="1" showInputMessage="1" showErrorMessage="1" prompt="Identifique la meta ODS a que le apunta el indicador de producto. Seleccione de la lista desplegable." sqref="E14" xr:uid="{00000000-0002-0000-1800-000003000000}"/>
    <dataValidation allowBlank="1" showInputMessage="1" showErrorMessage="1" prompt="Identifique el ODS a que le apunta el indicador de producto. Seleccione de la lista desplegable._x000a_" sqref="B14" xr:uid="{00000000-0002-0000-1800-000004000000}"/>
    <dataValidation allowBlank="1" showInputMessage="1" showErrorMessage="1" prompt="Incluir una ficha por cada indicador, ya sea de producto o de resultado" sqref="B1" xr:uid="{00000000-0002-0000-1800-000005000000}"/>
    <dataValidation allowBlank="1" showInputMessage="1" showErrorMessage="1" prompt="Seleccione de la lista desplegable" sqref="B4 B7 H7" xr:uid="{00000000-0002-0000-1800-000006000000}"/>
  </dataValidations>
  <hyperlinks>
    <hyperlink ref="C54" r:id="rId1" xr:uid="{00000000-0004-0000-1800-000000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39997558519241921"/>
  </sheetPr>
  <dimension ref="A1:P62"/>
  <sheetViews>
    <sheetView topLeftCell="A31" zoomScale="85" zoomScaleNormal="85" workbookViewId="0">
      <selection activeCell="C11" sqref="C11:M1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1165</v>
      </c>
      <c r="C1" s="108"/>
      <c r="D1" s="108"/>
      <c r="E1" s="108"/>
      <c r="F1" s="108"/>
      <c r="G1" s="108"/>
      <c r="H1" s="108"/>
      <c r="I1" s="108"/>
      <c r="J1" s="108"/>
      <c r="K1" s="108"/>
      <c r="L1" s="108"/>
      <c r="M1" s="107"/>
    </row>
    <row r="2" spans="1:13" ht="32.25" customHeight="1" x14ac:dyDescent="0.25">
      <c r="A2" s="1542" t="s">
        <v>67</v>
      </c>
      <c r="B2" s="106" t="s">
        <v>68</v>
      </c>
      <c r="C2" s="1744" t="s">
        <v>1177</v>
      </c>
      <c r="D2" s="1745"/>
      <c r="E2" s="1745"/>
      <c r="F2" s="1745"/>
      <c r="G2" s="1745"/>
      <c r="H2" s="1745"/>
      <c r="I2" s="1745"/>
      <c r="J2" s="1745"/>
      <c r="K2" s="1745"/>
      <c r="L2" s="1745"/>
      <c r="M2" s="1746"/>
    </row>
    <row r="3" spans="1:13" ht="31.5" customHeight="1" x14ac:dyDescent="0.25">
      <c r="A3" s="1543"/>
      <c r="B3" s="13" t="s">
        <v>1016</v>
      </c>
      <c r="C3" s="1548" t="s">
        <v>1167</v>
      </c>
      <c r="D3" s="1549"/>
      <c r="E3" s="1549"/>
      <c r="F3" s="1550"/>
      <c r="G3" s="1550"/>
      <c r="H3" s="1550"/>
      <c r="I3" s="1550"/>
      <c r="J3" s="1550"/>
      <c r="K3" s="1550"/>
      <c r="L3" s="1550"/>
      <c r="M3" s="1551"/>
    </row>
    <row r="4" spans="1:13" x14ac:dyDescent="0.25">
      <c r="A4" s="1543"/>
      <c r="B4" s="65" t="s">
        <v>72</v>
      </c>
      <c r="C4" s="1520" t="s">
        <v>825</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1179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4.5" customHeight="1" x14ac:dyDescent="0.25">
      <c r="A11" s="1543"/>
      <c r="B11" s="13" t="s">
        <v>85</v>
      </c>
      <c r="C11" s="1776" t="s">
        <v>1180</v>
      </c>
      <c r="D11" s="1777"/>
      <c r="E11" s="1777"/>
      <c r="F11" s="1777"/>
      <c r="G11" s="1777"/>
      <c r="H11" s="1777"/>
      <c r="I11" s="1777"/>
      <c r="J11" s="1777"/>
      <c r="K11" s="1777"/>
      <c r="L11" s="1777"/>
      <c r="M11" s="1778"/>
    </row>
    <row r="12" spans="1:13" ht="35.25" customHeight="1" x14ac:dyDescent="0.25">
      <c r="A12" s="1543"/>
      <c r="B12" s="13" t="s">
        <v>1021</v>
      </c>
      <c r="C12" s="1776" t="s">
        <v>1181</v>
      </c>
      <c r="D12" s="1777"/>
      <c r="E12" s="1777"/>
      <c r="F12" s="1777"/>
      <c r="G12" s="1777"/>
      <c r="H12" s="1777"/>
      <c r="I12" s="1777"/>
      <c r="J12" s="1777"/>
      <c r="K12" s="1777"/>
      <c r="L12" s="1777"/>
      <c r="M12" s="1778"/>
    </row>
    <row r="13" spans="1:13" ht="31.5" x14ac:dyDescent="0.25">
      <c r="A13" s="1543"/>
      <c r="B13" s="13" t="s">
        <v>1023</v>
      </c>
      <c r="C13" s="1776" t="s">
        <v>1182</v>
      </c>
      <c r="D13" s="1777"/>
      <c r="E13" s="1777"/>
      <c r="F13" s="1777"/>
      <c r="G13" s="1777"/>
      <c r="H13" s="1777"/>
      <c r="I13" s="1777"/>
      <c r="J13" s="1777"/>
      <c r="K13" s="1777"/>
      <c r="L13" s="1777"/>
      <c r="M13" s="1778"/>
    </row>
    <row r="14" spans="1:13" ht="51.75" customHeight="1" x14ac:dyDescent="0.25">
      <c r="A14" s="1543"/>
      <c r="B14" s="1689" t="s">
        <v>1025</v>
      </c>
      <c r="C14" s="1846" t="s">
        <v>446</v>
      </c>
      <c r="D14" s="1847"/>
      <c r="E14" s="127" t="s">
        <v>1026</v>
      </c>
      <c r="F14" s="1848" t="s">
        <v>535</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76" t="s">
        <v>1183</v>
      </c>
      <c r="D16" s="1777"/>
      <c r="E16" s="1777"/>
      <c r="F16" s="1777"/>
      <c r="G16" s="1777"/>
      <c r="H16" s="1777"/>
      <c r="I16" s="1777"/>
      <c r="J16" s="1777"/>
      <c r="K16" s="1777"/>
      <c r="L16" s="1777"/>
      <c r="M16" s="1778"/>
    </row>
    <row r="17" spans="1:13" ht="36" customHeight="1" x14ac:dyDescent="0.25">
      <c r="A17" s="1699"/>
      <c r="B17" s="12" t="s">
        <v>1028</v>
      </c>
      <c r="C17" s="1724" t="s">
        <v>1184</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100</v>
      </c>
      <c r="E23" s="131" t="s">
        <v>101</v>
      </c>
      <c r="F23" s="82" t="s">
        <v>1185</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100</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284" t="s">
        <v>111</v>
      </c>
      <c r="E30" s="146"/>
      <c r="F30" s="145" t="s">
        <v>112</v>
      </c>
      <c r="G30" s="284" t="s">
        <v>111</v>
      </c>
      <c r="H30" s="146"/>
      <c r="I30" s="145" t="s">
        <v>113</v>
      </c>
      <c r="J30" s="284"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6" x14ac:dyDescent="0.25">
      <c r="A33" s="1699"/>
      <c r="B33" s="1528"/>
      <c r="C33" s="330" t="s">
        <v>115</v>
      </c>
      <c r="D33" s="58">
        <v>2023</v>
      </c>
      <c r="E33" s="54"/>
      <c r="F33" s="146" t="s">
        <v>116</v>
      </c>
      <c r="G33" s="56" t="s">
        <v>997</v>
      </c>
      <c r="H33" s="54"/>
      <c r="I33" s="145"/>
      <c r="J33" s="54"/>
      <c r="K33" s="54"/>
      <c r="L33" s="15"/>
      <c r="M33" s="14"/>
    </row>
    <row r="34" spans="1:16" x14ac:dyDescent="0.25">
      <c r="A34" s="1699"/>
      <c r="B34" s="1529"/>
      <c r="C34" s="325"/>
      <c r="D34" s="52"/>
      <c r="E34" s="49"/>
      <c r="F34" s="137"/>
      <c r="G34" s="49"/>
      <c r="H34" s="49"/>
      <c r="I34" s="147"/>
      <c r="J34" s="49"/>
      <c r="K34" s="49"/>
      <c r="L34" s="16"/>
      <c r="M34" s="48"/>
    </row>
    <row r="35" spans="1:16" x14ac:dyDescent="0.25">
      <c r="A35" s="1699"/>
      <c r="B35" s="1539" t="s">
        <v>117</v>
      </c>
      <c r="C35" s="47"/>
      <c r="D35" s="46"/>
      <c r="E35" s="46"/>
      <c r="F35" s="46"/>
      <c r="G35" s="46"/>
      <c r="H35" s="46"/>
      <c r="I35" s="46"/>
      <c r="J35" s="46"/>
      <c r="K35" s="46"/>
      <c r="L35" s="46"/>
      <c r="M35" s="45"/>
    </row>
    <row r="36" spans="1:16" x14ac:dyDescent="0.25">
      <c r="A36" s="1699"/>
      <c r="B36" s="1528"/>
      <c r="C36" s="37"/>
      <c r="D36" s="35">
        <v>2023</v>
      </c>
      <c r="E36" s="35"/>
      <c r="F36" s="35">
        <v>2024</v>
      </c>
      <c r="G36" s="35"/>
      <c r="H36" s="43">
        <v>2025</v>
      </c>
      <c r="I36" s="43"/>
      <c r="J36" s="43">
        <v>2026</v>
      </c>
      <c r="K36" s="35"/>
      <c r="L36" s="35">
        <v>2027</v>
      </c>
      <c r="M36" s="44"/>
    </row>
    <row r="37" spans="1:16" x14ac:dyDescent="0.25">
      <c r="A37" s="1699"/>
      <c r="B37" s="1528"/>
      <c r="C37" s="37"/>
      <c r="D37" s="29"/>
      <c r="E37" s="36">
        <v>2</v>
      </c>
      <c r="F37" s="29"/>
      <c r="G37" s="36">
        <v>2</v>
      </c>
      <c r="H37" s="29"/>
      <c r="I37" s="36">
        <v>2</v>
      </c>
      <c r="J37" s="29"/>
      <c r="K37" s="36">
        <v>2</v>
      </c>
      <c r="L37" s="29"/>
      <c r="M37" s="41">
        <v>2</v>
      </c>
    </row>
    <row r="38" spans="1:16" x14ac:dyDescent="0.25">
      <c r="A38" s="1699"/>
      <c r="B38" s="1528"/>
      <c r="C38" s="37"/>
      <c r="D38" s="35">
        <v>2028</v>
      </c>
      <c r="E38" s="35"/>
      <c r="F38" s="35">
        <v>2029</v>
      </c>
      <c r="G38" s="35"/>
      <c r="H38" s="43">
        <v>2030</v>
      </c>
      <c r="I38" s="43"/>
      <c r="J38" s="43">
        <v>2031</v>
      </c>
      <c r="K38" s="35"/>
      <c r="L38" s="35">
        <v>2032</v>
      </c>
      <c r="M38" s="42"/>
    </row>
    <row r="39" spans="1:16" x14ac:dyDescent="0.25">
      <c r="A39" s="1699"/>
      <c r="B39" s="1528"/>
      <c r="C39" s="37"/>
      <c r="D39" s="29"/>
      <c r="E39" s="36">
        <v>2</v>
      </c>
      <c r="F39" s="29"/>
      <c r="G39" s="36">
        <v>2</v>
      </c>
      <c r="H39" s="29"/>
      <c r="I39" s="36">
        <v>2</v>
      </c>
      <c r="J39" s="29"/>
      <c r="K39" s="36">
        <v>2</v>
      </c>
      <c r="L39" s="29"/>
      <c r="M39" s="41">
        <v>2</v>
      </c>
      <c r="P39"/>
    </row>
    <row r="40" spans="1:16" x14ac:dyDescent="0.25">
      <c r="A40" s="1699"/>
      <c r="B40" s="1528"/>
      <c r="C40" s="37"/>
      <c r="D40" s="35">
        <v>2033</v>
      </c>
      <c r="E40" s="35"/>
      <c r="F40" s="35">
        <v>2034</v>
      </c>
      <c r="G40" s="35"/>
      <c r="H40" s="43"/>
      <c r="I40" s="43"/>
      <c r="J40" s="43"/>
      <c r="K40" s="35"/>
      <c r="L40" s="35"/>
      <c r="M40" s="42"/>
    </row>
    <row r="41" spans="1:16" x14ac:dyDescent="0.25">
      <c r="A41" s="1699"/>
      <c r="B41" s="1528"/>
      <c r="C41" s="37"/>
      <c r="D41" s="29"/>
      <c r="E41" s="36">
        <v>2</v>
      </c>
      <c r="F41" s="29"/>
      <c r="G41" s="36">
        <v>2</v>
      </c>
      <c r="H41" s="29"/>
      <c r="I41" s="36"/>
      <c r="J41" s="29"/>
      <c r="K41" s="36"/>
      <c r="L41" s="29"/>
      <c r="M41" s="41"/>
    </row>
    <row r="42" spans="1:16" x14ac:dyDescent="0.25">
      <c r="A42" s="1699"/>
      <c r="B42" s="1528"/>
      <c r="C42" s="37"/>
      <c r="D42" s="31"/>
      <c r="E42" s="30"/>
      <c r="F42" s="31" t="s">
        <v>133</v>
      </c>
      <c r="G42" s="30"/>
      <c r="H42" s="39"/>
      <c r="I42" s="40"/>
      <c r="J42" s="39"/>
      <c r="K42" s="40"/>
      <c r="L42" s="39"/>
      <c r="M42" s="38"/>
    </row>
    <row r="43" spans="1:16" x14ac:dyDescent="0.25">
      <c r="A43" s="1699"/>
      <c r="B43" s="1528"/>
      <c r="C43" s="37"/>
      <c r="D43" s="29"/>
      <c r="E43" s="36"/>
      <c r="F43" s="36"/>
      <c r="G43" s="36">
        <v>24</v>
      </c>
      <c r="H43" s="1702"/>
      <c r="I43" s="1702"/>
      <c r="J43" s="34"/>
      <c r="K43" s="35"/>
      <c r="L43" s="34"/>
      <c r="M43" s="33"/>
    </row>
    <row r="44" spans="1:16" x14ac:dyDescent="0.25">
      <c r="A44" s="1699"/>
      <c r="B44" s="1528"/>
      <c r="C44" s="32"/>
      <c r="D44" s="31"/>
      <c r="E44" s="30"/>
      <c r="F44" s="31"/>
      <c r="G44" s="30"/>
      <c r="H44" s="27"/>
      <c r="I44" s="28"/>
      <c r="J44" s="27"/>
      <c r="K44" s="28"/>
      <c r="L44" s="27"/>
      <c r="M44" s="26"/>
    </row>
    <row r="45" spans="1:16" ht="18" customHeight="1" x14ac:dyDescent="0.25">
      <c r="A45" s="1699"/>
      <c r="B45" s="1539" t="s">
        <v>134</v>
      </c>
      <c r="C45" s="326"/>
      <c r="D45" s="139"/>
      <c r="E45" s="139"/>
      <c r="F45" s="139"/>
      <c r="G45" s="139"/>
      <c r="H45" s="139"/>
      <c r="I45" s="139"/>
      <c r="J45" s="139"/>
      <c r="K45" s="139"/>
      <c r="L45" s="15"/>
      <c r="M45" s="14"/>
    </row>
    <row r="46" spans="1:16" x14ac:dyDescent="0.25">
      <c r="A46" s="1699"/>
      <c r="B46" s="1528"/>
      <c r="C46" s="20"/>
      <c r="D46" s="23" t="s">
        <v>135</v>
      </c>
      <c r="E46" s="22" t="s">
        <v>136</v>
      </c>
      <c r="F46" s="1730" t="s">
        <v>137</v>
      </c>
      <c r="G46" s="1531"/>
      <c r="H46" s="1531"/>
      <c r="I46" s="1531"/>
      <c r="J46" s="1531"/>
      <c r="K46" s="156" t="s">
        <v>138</v>
      </c>
      <c r="L46" s="1532"/>
      <c r="M46" s="1533"/>
    </row>
    <row r="47" spans="1:16" x14ac:dyDescent="0.25">
      <c r="A47" s="1699"/>
      <c r="B47" s="1528"/>
      <c r="C47" s="20"/>
      <c r="D47" s="19"/>
      <c r="E47" s="161" t="s">
        <v>100</v>
      </c>
      <c r="F47" s="1730"/>
      <c r="G47" s="1531"/>
      <c r="H47" s="1531"/>
      <c r="I47" s="1531"/>
      <c r="J47" s="1531"/>
      <c r="K47" s="15"/>
      <c r="L47" s="1534"/>
      <c r="M47" s="1535"/>
    </row>
    <row r="48" spans="1:16" x14ac:dyDescent="0.25">
      <c r="A48" s="1699"/>
      <c r="B48" s="1529"/>
      <c r="C48" s="17"/>
      <c r="D48" s="16"/>
      <c r="E48" s="16"/>
      <c r="F48" s="16"/>
      <c r="G48" s="16"/>
      <c r="H48" s="16"/>
      <c r="I48" s="16"/>
      <c r="J48" s="16"/>
      <c r="K48" s="16"/>
      <c r="L48" s="15"/>
      <c r="M48" s="14"/>
    </row>
    <row r="49" spans="1:13" ht="52.5" customHeight="1" x14ac:dyDescent="0.25">
      <c r="A49" s="1699"/>
      <c r="B49" s="13" t="s">
        <v>139</v>
      </c>
      <c r="C49" s="1776" t="s">
        <v>1186</v>
      </c>
      <c r="D49" s="1777"/>
      <c r="E49" s="1777"/>
      <c r="F49" s="1777"/>
      <c r="G49" s="1777"/>
      <c r="H49" s="1777"/>
      <c r="I49" s="1777"/>
      <c r="J49" s="1777"/>
      <c r="K49" s="1777"/>
      <c r="L49" s="1777"/>
      <c r="M49" s="1778"/>
    </row>
    <row r="50" spans="1:13" x14ac:dyDescent="0.25">
      <c r="A50" s="1699"/>
      <c r="B50" s="12" t="s">
        <v>141</v>
      </c>
      <c r="C50" s="1776" t="s">
        <v>1187</v>
      </c>
      <c r="D50" s="1777"/>
      <c r="E50" s="1777"/>
      <c r="F50" s="1777"/>
      <c r="G50" s="1777"/>
      <c r="H50" s="1777"/>
      <c r="I50" s="1777"/>
      <c r="J50" s="1777"/>
      <c r="K50" s="1777"/>
      <c r="L50" s="1777"/>
      <c r="M50" s="1778"/>
    </row>
    <row r="51" spans="1:13" x14ac:dyDescent="0.25">
      <c r="A51" s="1699"/>
      <c r="B51" s="12" t="s">
        <v>143</v>
      </c>
      <c r="C51" s="163" t="s">
        <v>1188</v>
      </c>
      <c r="D51" s="157"/>
      <c r="E51" s="157"/>
      <c r="F51" s="157"/>
      <c r="G51" s="157"/>
      <c r="H51" s="157"/>
      <c r="I51" s="157"/>
      <c r="J51" s="157"/>
      <c r="K51" s="157"/>
      <c r="L51" s="157"/>
      <c r="M51" s="158"/>
    </row>
    <row r="52" spans="1:13" x14ac:dyDescent="0.25">
      <c r="A52" s="1699"/>
      <c r="B52" s="12" t="s">
        <v>144</v>
      </c>
      <c r="C52" s="163" t="s">
        <v>136</v>
      </c>
      <c r="D52" s="157"/>
      <c r="E52" s="157"/>
      <c r="F52" s="157"/>
      <c r="G52" s="157"/>
      <c r="H52" s="157"/>
      <c r="I52" s="157"/>
      <c r="J52" s="157"/>
      <c r="K52" s="157"/>
      <c r="L52" s="157"/>
      <c r="M52" s="158"/>
    </row>
    <row r="53" spans="1:13" ht="15.75" customHeight="1" x14ac:dyDescent="0.25">
      <c r="A53" s="1506" t="s">
        <v>60</v>
      </c>
      <c r="B53" s="7" t="s">
        <v>145</v>
      </c>
      <c r="C53" s="1849" t="s">
        <v>1189</v>
      </c>
      <c r="D53" s="1850"/>
      <c r="E53" s="1850"/>
      <c r="F53" s="1850"/>
      <c r="G53" s="1850"/>
      <c r="H53" s="1850"/>
      <c r="I53" s="1850"/>
      <c r="J53" s="1850"/>
      <c r="K53" s="1850"/>
      <c r="L53" s="1850"/>
      <c r="M53" s="1851"/>
    </row>
    <row r="54" spans="1:13" x14ac:dyDescent="0.25">
      <c r="A54" s="1507"/>
      <c r="B54" s="7" t="s">
        <v>147</v>
      </c>
      <c r="C54" s="1849" t="s">
        <v>1190</v>
      </c>
      <c r="D54" s="1850"/>
      <c r="E54" s="1850"/>
      <c r="F54" s="1850"/>
      <c r="G54" s="1850"/>
      <c r="H54" s="1850"/>
      <c r="I54" s="1850"/>
      <c r="J54" s="1850"/>
      <c r="K54" s="1850"/>
      <c r="L54" s="1850"/>
      <c r="M54" s="1851"/>
    </row>
    <row r="55" spans="1:13" x14ac:dyDescent="0.25">
      <c r="A55" s="1507"/>
      <c r="B55" s="7" t="s">
        <v>149</v>
      </c>
      <c r="C55" s="1849" t="s">
        <v>1191</v>
      </c>
      <c r="D55" s="1850"/>
      <c r="E55" s="1850"/>
      <c r="F55" s="1850"/>
      <c r="G55" s="1850"/>
      <c r="H55" s="1850"/>
      <c r="I55" s="1850"/>
      <c r="J55" s="1850"/>
      <c r="K55" s="1850"/>
      <c r="L55" s="1850"/>
      <c r="M55" s="1851"/>
    </row>
    <row r="56" spans="1:13" ht="15.75" customHeight="1" x14ac:dyDescent="0.25">
      <c r="A56" s="1507"/>
      <c r="B56" s="8" t="s">
        <v>151</v>
      </c>
      <c r="C56" s="1849" t="s">
        <v>1187</v>
      </c>
      <c r="D56" s="1850"/>
      <c r="E56" s="1850"/>
      <c r="F56" s="1850"/>
      <c r="G56" s="1850"/>
      <c r="H56" s="1850"/>
      <c r="I56" s="1850"/>
      <c r="J56" s="1850"/>
      <c r="K56" s="1850"/>
      <c r="L56" s="1850"/>
      <c r="M56" s="1851"/>
    </row>
    <row r="57" spans="1:13" ht="15.75" customHeight="1" x14ac:dyDescent="0.25">
      <c r="A57" s="1507"/>
      <c r="B57" s="7" t="s">
        <v>153</v>
      </c>
      <c r="C57" s="1852" t="s">
        <v>331</v>
      </c>
      <c r="D57" s="1850"/>
      <c r="E57" s="1850"/>
      <c r="F57" s="1850"/>
      <c r="G57" s="1850"/>
      <c r="H57" s="1850"/>
      <c r="I57" s="1850"/>
      <c r="J57" s="1850"/>
      <c r="K57" s="1850"/>
      <c r="L57" s="1850"/>
      <c r="M57" s="1851"/>
    </row>
    <row r="58" spans="1:13" ht="16.5" thickBot="1" x14ac:dyDescent="0.3">
      <c r="A58" s="1510"/>
      <c r="B58" s="7" t="s">
        <v>155</v>
      </c>
      <c r="C58" s="1849" t="s">
        <v>1192</v>
      </c>
      <c r="D58" s="1850"/>
      <c r="E58" s="1850"/>
      <c r="F58" s="1850"/>
      <c r="G58" s="1850"/>
      <c r="H58" s="1850"/>
      <c r="I58" s="1850"/>
      <c r="J58" s="1850"/>
      <c r="K58" s="1850"/>
      <c r="L58" s="1850"/>
      <c r="M58" s="1851"/>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48">
    <mergeCell ref="A59:A61"/>
    <mergeCell ref="C59:M59"/>
    <mergeCell ref="C60:M60"/>
    <mergeCell ref="C61:M61"/>
    <mergeCell ref="A53:A58"/>
    <mergeCell ref="C62:M62"/>
    <mergeCell ref="G46:J47"/>
    <mergeCell ref="L46:M47"/>
    <mergeCell ref="C49:M49"/>
    <mergeCell ref="C50:M50"/>
    <mergeCell ref="C53:M53"/>
    <mergeCell ref="C54:M54"/>
    <mergeCell ref="C55:M55"/>
    <mergeCell ref="C56:M56"/>
    <mergeCell ref="C57:M57"/>
    <mergeCell ref="C58:M58"/>
    <mergeCell ref="A16:A52"/>
    <mergeCell ref="C16:M16"/>
    <mergeCell ref="C17:M17"/>
    <mergeCell ref="B18:B24"/>
    <mergeCell ref="B25:B28"/>
    <mergeCell ref="B32:B34"/>
    <mergeCell ref="B35:B44"/>
    <mergeCell ref="H43:I43"/>
    <mergeCell ref="B45:B48"/>
    <mergeCell ref="F46:F47"/>
    <mergeCell ref="C12:M12"/>
    <mergeCell ref="C13:M13"/>
    <mergeCell ref="B14:B15"/>
    <mergeCell ref="C14:D14"/>
    <mergeCell ref="F14:M14"/>
    <mergeCell ref="C15:M15"/>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1900-000000000000}"/>
    <dataValidation allowBlank="1" showInputMessage="1" showErrorMessage="1" prompt="Incluir una ficha por cada indicador, ya sea de producto o de resultado" sqref="B1" xr:uid="{00000000-0002-0000-1900-000001000000}"/>
    <dataValidation allowBlank="1" showInputMessage="1" showErrorMessage="1" prompt="Identifique el ODS a que le apunta el indicador de producto. Seleccione de la lista desplegable._x000a_" sqref="B14:B15" xr:uid="{00000000-0002-0000-1900-000002000000}"/>
    <dataValidation allowBlank="1" showInputMessage="1" showErrorMessage="1" prompt="Identifique la meta ODS a que le apunta el indicador de producto. Seleccione de la lista desplegable." sqref="E14" xr:uid="{00000000-0002-0000-1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5000000}"/>
    <dataValidation type="list" allowBlank="1" showInputMessage="1" showErrorMessage="1" sqref="I7:M7" xr:uid="{00000000-0002-0000-1900-000006000000}">
      <formula1>INDIRECT($C$7)</formula1>
    </dataValidation>
  </dataValidations>
  <hyperlinks>
    <hyperlink ref="C57" r:id="rId1" xr:uid="{00000000-0004-0000-1900-000000000000}"/>
  </hyperlinks>
  <pageMargins left="0.7" right="0.7" top="0.75" bottom="0.75" header="0.3" footer="0.3"/>
  <pageSetup paperSize="9" orientation="portrait"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M62"/>
  <sheetViews>
    <sheetView topLeftCell="A31" zoomScale="85" zoomScaleNormal="85" workbookViewId="0">
      <selection activeCell="B16" sqref="B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1195</v>
      </c>
      <c r="C1" s="108"/>
      <c r="D1" s="108"/>
      <c r="E1" s="108"/>
      <c r="F1" s="108"/>
      <c r="G1" s="108"/>
      <c r="H1" s="108"/>
      <c r="I1" s="108"/>
      <c r="J1" s="108"/>
      <c r="K1" s="108"/>
      <c r="L1" s="108"/>
      <c r="M1" s="107"/>
    </row>
    <row r="2" spans="1:13" ht="39.75" customHeight="1" x14ac:dyDescent="0.25">
      <c r="A2" s="1542" t="s">
        <v>67</v>
      </c>
      <c r="B2" s="106" t="s">
        <v>68</v>
      </c>
      <c r="C2" s="1744" t="s">
        <v>1196</v>
      </c>
      <c r="D2" s="1745"/>
      <c r="E2" s="1745"/>
      <c r="F2" s="1745"/>
      <c r="G2" s="1745"/>
      <c r="H2" s="1745"/>
      <c r="I2" s="1745"/>
      <c r="J2" s="1745"/>
      <c r="K2" s="1745"/>
      <c r="L2" s="1745"/>
      <c r="M2" s="1746"/>
    </row>
    <row r="3" spans="1:13" ht="31.5" x14ac:dyDescent="0.25">
      <c r="A3" s="1543"/>
      <c r="B3" s="13" t="s">
        <v>1016</v>
      </c>
      <c r="C3" s="1548" t="s">
        <v>1167</v>
      </c>
      <c r="D3" s="1550"/>
      <c r="E3" s="1550"/>
      <c r="F3" s="1550"/>
      <c r="G3" s="1550"/>
      <c r="H3" s="1550"/>
      <c r="I3" s="1550"/>
      <c r="J3" s="1550"/>
      <c r="K3" s="1550"/>
      <c r="L3" s="1550"/>
      <c r="M3" s="1551"/>
    </row>
    <row r="4" spans="1:13" x14ac:dyDescent="0.25">
      <c r="A4" s="1543"/>
      <c r="B4" s="65" t="s">
        <v>72</v>
      </c>
      <c r="C4" s="1520" t="s">
        <v>825</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1179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9.75" customHeight="1" x14ac:dyDescent="0.25">
      <c r="A11" s="1543"/>
      <c r="B11" s="13" t="s">
        <v>85</v>
      </c>
      <c r="C11" s="1776" t="s">
        <v>1197</v>
      </c>
      <c r="D11" s="1777"/>
      <c r="E11" s="1777"/>
      <c r="F11" s="1777"/>
      <c r="G11" s="1777"/>
      <c r="H11" s="1777"/>
      <c r="I11" s="1777"/>
      <c r="J11" s="1777"/>
      <c r="K11" s="1777"/>
      <c r="L11" s="1777"/>
      <c r="M11" s="1778"/>
    </row>
    <row r="12" spans="1:13" ht="69.75" customHeight="1" x14ac:dyDescent="0.25">
      <c r="A12" s="1543"/>
      <c r="B12" s="13" t="s">
        <v>1021</v>
      </c>
      <c r="C12" s="1776" t="s">
        <v>1198</v>
      </c>
      <c r="D12" s="1777"/>
      <c r="E12" s="1777"/>
      <c r="F12" s="1777"/>
      <c r="G12" s="1777"/>
      <c r="H12" s="1777"/>
      <c r="I12" s="1777"/>
      <c r="J12" s="1777"/>
      <c r="K12" s="1777"/>
      <c r="L12" s="1777"/>
      <c r="M12" s="1778"/>
    </row>
    <row r="13" spans="1:13" ht="31.5" x14ac:dyDescent="0.25">
      <c r="A13" s="1543"/>
      <c r="B13" s="13" t="s">
        <v>1023</v>
      </c>
      <c r="C13" s="1776" t="s">
        <v>1182</v>
      </c>
      <c r="D13" s="1777"/>
      <c r="E13" s="1777"/>
      <c r="F13" s="1777"/>
      <c r="G13" s="1777"/>
      <c r="H13" s="1777"/>
      <c r="I13" s="1777"/>
      <c r="J13" s="1777"/>
      <c r="K13" s="1777"/>
      <c r="L13" s="1777"/>
      <c r="M13" s="1778"/>
    </row>
    <row r="14" spans="1:13" ht="48.75" customHeight="1" x14ac:dyDescent="0.25">
      <c r="A14" s="1543"/>
      <c r="B14" s="1689" t="s">
        <v>1025</v>
      </c>
      <c r="C14" s="1846" t="s">
        <v>446</v>
      </c>
      <c r="D14" s="1847"/>
      <c r="E14" s="127" t="s">
        <v>1026</v>
      </c>
      <c r="F14" s="1848" t="s">
        <v>535</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24" t="s">
        <v>636</v>
      </c>
      <c r="D16" s="1725"/>
      <c r="E16" s="1725"/>
      <c r="F16" s="1725"/>
      <c r="G16" s="1725"/>
      <c r="H16" s="1725"/>
      <c r="I16" s="1725"/>
      <c r="J16" s="1725"/>
      <c r="K16" s="1725"/>
      <c r="L16" s="1725"/>
      <c r="M16" s="1726"/>
    </row>
    <row r="17" spans="1:13" ht="30.75" customHeight="1" x14ac:dyDescent="0.25">
      <c r="A17" s="1699"/>
      <c r="B17" s="12" t="s">
        <v>1028</v>
      </c>
      <c r="C17" s="1724" t="s">
        <v>1199</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337"/>
      <c r="G22" s="131"/>
      <c r="H22" s="136"/>
      <c r="I22" s="131"/>
      <c r="J22" s="136"/>
      <c r="K22" s="131"/>
      <c r="L22" s="131"/>
      <c r="M22" s="134"/>
    </row>
    <row r="23" spans="1:13" x14ac:dyDescent="0.25">
      <c r="A23" s="1699"/>
      <c r="B23" s="1528"/>
      <c r="C23" s="324" t="s">
        <v>99</v>
      </c>
      <c r="D23" s="135" t="s">
        <v>100</v>
      </c>
      <c r="E23" s="131" t="s">
        <v>101</v>
      </c>
      <c r="F23" s="82" t="s">
        <v>1200</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44" t="s">
        <v>111</v>
      </c>
      <c r="E30" s="146"/>
      <c r="F30" s="145" t="s">
        <v>112</v>
      </c>
      <c r="G30" s="135" t="s">
        <v>111</v>
      </c>
      <c r="H30" s="146"/>
      <c r="I30" s="145" t="s">
        <v>113</v>
      </c>
      <c r="J30" s="333"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v>2023</v>
      </c>
      <c r="E36" s="35"/>
      <c r="F36" s="35">
        <v>2024</v>
      </c>
      <c r="G36" s="35"/>
      <c r="H36" s="43">
        <v>2025</v>
      </c>
      <c r="I36" s="43"/>
      <c r="J36" s="43">
        <v>2026</v>
      </c>
      <c r="K36" s="35"/>
      <c r="L36" s="35">
        <v>2027</v>
      </c>
      <c r="M36" s="44"/>
    </row>
    <row r="37" spans="1:13" x14ac:dyDescent="0.25">
      <c r="A37" s="1699"/>
      <c r="B37" s="1528"/>
      <c r="C37" s="37"/>
      <c r="D37" s="29"/>
      <c r="E37" s="36">
        <v>1</v>
      </c>
      <c r="F37" s="29"/>
      <c r="G37" s="36">
        <v>1</v>
      </c>
      <c r="H37" s="29"/>
      <c r="I37" s="36">
        <v>1</v>
      </c>
      <c r="J37" s="29"/>
      <c r="K37" s="36">
        <v>1</v>
      </c>
      <c r="L37" s="29"/>
      <c r="M37" s="41">
        <v>1</v>
      </c>
    </row>
    <row r="38" spans="1:13" x14ac:dyDescent="0.25">
      <c r="A38" s="1699"/>
      <c r="B38" s="1528"/>
      <c r="C38" s="37"/>
      <c r="D38" s="35">
        <v>2028</v>
      </c>
      <c r="E38" s="35"/>
      <c r="F38" s="35">
        <v>2029</v>
      </c>
      <c r="G38" s="35"/>
      <c r="H38" s="43">
        <v>2030</v>
      </c>
      <c r="I38" s="43"/>
      <c r="J38" s="43">
        <v>2031</v>
      </c>
      <c r="K38" s="35"/>
      <c r="L38" s="35">
        <v>2032</v>
      </c>
      <c r="M38" s="42"/>
    </row>
    <row r="39" spans="1:13" x14ac:dyDescent="0.25">
      <c r="A39" s="1699"/>
      <c r="B39" s="1528"/>
      <c r="C39" s="37"/>
      <c r="D39" s="29"/>
      <c r="E39" s="36">
        <v>1</v>
      </c>
      <c r="F39" s="29"/>
      <c r="G39" s="36">
        <v>1</v>
      </c>
      <c r="H39" s="29"/>
      <c r="I39" s="36">
        <v>1</v>
      </c>
      <c r="J39" s="29"/>
      <c r="K39" s="36">
        <v>1</v>
      </c>
      <c r="L39" s="29"/>
      <c r="M39" s="41">
        <v>1</v>
      </c>
    </row>
    <row r="40" spans="1:13" x14ac:dyDescent="0.25">
      <c r="A40" s="1699"/>
      <c r="B40" s="1528"/>
      <c r="C40" s="37"/>
      <c r="D40" s="35">
        <v>2033</v>
      </c>
      <c r="E40" s="35"/>
      <c r="F40" s="35">
        <v>2034</v>
      </c>
      <c r="G40" s="35"/>
      <c r="H40" s="43"/>
      <c r="I40" s="43"/>
      <c r="J40" s="43"/>
      <c r="K40" s="35"/>
      <c r="L40" s="35"/>
      <c r="M40" s="42"/>
    </row>
    <row r="41" spans="1:13" x14ac:dyDescent="0.25">
      <c r="A41" s="1699"/>
      <c r="B41" s="1528"/>
      <c r="C41" s="37"/>
      <c r="D41" s="29"/>
      <c r="E41" s="36">
        <v>1</v>
      </c>
      <c r="F41" s="29"/>
      <c r="G41" s="36">
        <v>1</v>
      </c>
      <c r="H41" s="29"/>
      <c r="I41" s="36"/>
      <c r="J41" s="29"/>
      <c r="K41" s="36"/>
      <c r="L41" s="29"/>
      <c r="M41" s="41"/>
    </row>
    <row r="42" spans="1:13" x14ac:dyDescent="0.25">
      <c r="A42" s="1699"/>
      <c r="B42" s="1528"/>
      <c r="C42" s="37"/>
      <c r="D42" s="153"/>
      <c r="E42" s="30"/>
      <c r="F42" s="31" t="s">
        <v>133</v>
      </c>
      <c r="G42" s="30"/>
      <c r="H42" s="39"/>
      <c r="I42" s="40"/>
      <c r="J42" s="39"/>
      <c r="K42" s="40"/>
      <c r="L42" s="39"/>
      <c r="M42" s="38"/>
    </row>
    <row r="43" spans="1:13" x14ac:dyDescent="0.25">
      <c r="A43" s="1699"/>
      <c r="B43" s="1528"/>
      <c r="C43" s="37"/>
      <c r="D43" s="29"/>
      <c r="E43" s="36"/>
      <c r="F43" s="36"/>
      <c r="G43" s="36">
        <v>12</v>
      </c>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138</v>
      </c>
      <c r="L46" s="1532"/>
      <c r="M46" s="1533"/>
    </row>
    <row r="47" spans="1:13" x14ac:dyDescent="0.25">
      <c r="A47" s="1699"/>
      <c r="B47" s="1528"/>
      <c r="C47" s="20"/>
      <c r="D47" s="19"/>
      <c r="E47" s="161" t="s">
        <v>100</v>
      </c>
      <c r="F47" s="1730"/>
      <c r="G47" s="1531"/>
      <c r="H47" s="1531"/>
      <c r="I47" s="1531"/>
      <c r="J47" s="1531"/>
      <c r="K47" s="15"/>
      <c r="L47" s="1534"/>
      <c r="M47" s="1535"/>
    </row>
    <row r="48" spans="1:13" ht="6" customHeight="1" x14ac:dyDescent="0.25">
      <c r="A48" s="1699"/>
      <c r="B48" s="1529"/>
      <c r="C48" s="17"/>
      <c r="D48" s="16"/>
      <c r="E48" s="16"/>
      <c r="F48" s="16"/>
      <c r="G48" s="16"/>
      <c r="H48" s="16"/>
      <c r="I48" s="16"/>
      <c r="J48" s="16"/>
      <c r="K48" s="16"/>
      <c r="L48" s="15"/>
      <c r="M48" s="14"/>
    </row>
    <row r="49" spans="1:13" ht="39" customHeight="1" x14ac:dyDescent="0.25">
      <c r="A49" s="1699"/>
      <c r="B49" s="13" t="s">
        <v>139</v>
      </c>
      <c r="C49" s="1776" t="s">
        <v>1201</v>
      </c>
      <c r="D49" s="1777"/>
      <c r="E49" s="1777"/>
      <c r="F49" s="1777"/>
      <c r="G49" s="1777"/>
      <c r="H49" s="1777"/>
      <c r="I49" s="1777"/>
      <c r="J49" s="1777"/>
      <c r="K49" s="1777"/>
      <c r="L49" s="1777"/>
      <c r="M49" s="1778"/>
    </row>
    <row r="50" spans="1:13" x14ac:dyDescent="0.25">
      <c r="A50" s="1699"/>
      <c r="B50" s="12" t="s">
        <v>141</v>
      </c>
      <c r="C50" s="1776" t="s">
        <v>1202</v>
      </c>
      <c r="D50" s="1777"/>
      <c r="E50" s="1777"/>
      <c r="F50" s="1777"/>
      <c r="G50" s="1777"/>
      <c r="H50" s="1777"/>
      <c r="I50" s="1777"/>
      <c r="J50" s="1777"/>
      <c r="K50" s="1777"/>
      <c r="L50" s="1777"/>
      <c r="M50" s="1778"/>
    </row>
    <row r="51" spans="1:13" x14ac:dyDescent="0.25">
      <c r="A51" s="1699"/>
      <c r="B51" s="12" t="s">
        <v>143</v>
      </c>
      <c r="C51" s="1776">
        <v>30</v>
      </c>
      <c r="D51" s="1777"/>
      <c r="E51" s="1777"/>
      <c r="F51" s="1777"/>
      <c r="G51" s="1777"/>
      <c r="H51" s="1777"/>
      <c r="I51" s="1777"/>
      <c r="J51" s="1777"/>
      <c r="K51" s="1777"/>
      <c r="L51" s="1777"/>
      <c r="M51" s="1778"/>
    </row>
    <row r="52" spans="1:13" x14ac:dyDescent="0.25">
      <c r="A52" s="1699"/>
      <c r="B52" s="12" t="s">
        <v>144</v>
      </c>
      <c r="C52" s="1776" t="s">
        <v>136</v>
      </c>
      <c r="D52" s="1777"/>
      <c r="E52" s="1777"/>
      <c r="F52" s="1777"/>
      <c r="G52" s="1777"/>
      <c r="H52" s="1777"/>
      <c r="I52" s="1777"/>
      <c r="J52" s="1777"/>
      <c r="K52" s="1777"/>
      <c r="L52" s="1777"/>
      <c r="M52" s="1778"/>
    </row>
    <row r="53" spans="1:13" ht="15.75" customHeight="1" x14ac:dyDescent="0.25">
      <c r="A53" s="1506" t="s">
        <v>60</v>
      </c>
      <c r="B53" s="7" t="s">
        <v>145</v>
      </c>
      <c r="C53" s="1520" t="s">
        <v>329</v>
      </c>
      <c r="D53" s="1521"/>
      <c r="E53" s="1521"/>
      <c r="F53" s="1521"/>
      <c r="G53" s="1521"/>
      <c r="H53" s="1521"/>
      <c r="I53" s="1521"/>
      <c r="J53" s="1521"/>
      <c r="K53" s="1521"/>
      <c r="L53" s="1521"/>
      <c r="M53" s="1522"/>
    </row>
    <row r="54" spans="1:13" x14ac:dyDescent="0.25">
      <c r="A54" s="1507"/>
      <c r="B54" s="7" t="s">
        <v>147</v>
      </c>
      <c r="C54" s="1520" t="s">
        <v>1190</v>
      </c>
      <c r="D54" s="1521"/>
      <c r="E54" s="1521"/>
      <c r="F54" s="1521"/>
      <c r="G54" s="1521"/>
      <c r="H54" s="1521"/>
      <c r="I54" s="1521"/>
      <c r="J54" s="1521"/>
      <c r="K54" s="1521"/>
      <c r="L54" s="1521"/>
      <c r="M54" s="1522"/>
    </row>
    <row r="55" spans="1:13" x14ac:dyDescent="0.25">
      <c r="A55" s="1507"/>
      <c r="B55" s="7" t="s">
        <v>149</v>
      </c>
      <c r="C55" s="1520" t="s">
        <v>1203</v>
      </c>
      <c r="D55" s="1521"/>
      <c r="E55" s="1521"/>
      <c r="F55" s="1521"/>
      <c r="G55" s="1521"/>
      <c r="H55" s="1521"/>
      <c r="I55" s="1521"/>
      <c r="J55" s="1521"/>
      <c r="K55" s="1521"/>
      <c r="L55" s="1521"/>
      <c r="M55" s="1522"/>
    </row>
    <row r="56" spans="1:13" ht="15.75" customHeight="1" x14ac:dyDescent="0.25">
      <c r="A56" s="1507"/>
      <c r="B56" s="8" t="s">
        <v>151</v>
      </c>
      <c r="C56" s="1520" t="s">
        <v>1204</v>
      </c>
      <c r="D56" s="1521"/>
      <c r="E56" s="1521"/>
      <c r="F56" s="1521"/>
      <c r="G56" s="1521"/>
      <c r="H56" s="1521"/>
      <c r="I56" s="1521"/>
      <c r="J56" s="1521"/>
      <c r="K56" s="1521"/>
      <c r="L56" s="1521"/>
      <c r="M56" s="1522"/>
    </row>
    <row r="57" spans="1:13" ht="15.75" customHeight="1" x14ac:dyDescent="0.25">
      <c r="A57" s="1507"/>
      <c r="B57" s="7" t="s">
        <v>153</v>
      </c>
      <c r="C57" s="1853" t="s">
        <v>331</v>
      </c>
      <c r="D57" s="1521"/>
      <c r="E57" s="1521"/>
      <c r="F57" s="1521"/>
      <c r="G57" s="1521"/>
      <c r="H57" s="1521"/>
      <c r="I57" s="1521"/>
      <c r="J57" s="1521"/>
      <c r="K57" s="1521"/>
      <c r="L57" s="1521"/>
      <c r="M57" s="1522"/>
    </row>
    <row r="58" spans="1:13" ht="16.5" thickBot="1" x14ac:dyDescent="0.3">
      <c r="A58" s="1510"/>
      <c r="B58" s="7" t="s">
        <v>155</v>
      </c>
      <c r="C58" s="1520"/>
      <c r="D58" s="1521"/>
      <c r="E58" s="1521"/>
      <c r="F58" s="1521"/>
      <c r="G58" s="1521"/>
      <c r="H58" s="1521"/>
      <c r="I58" s="1521"/>
      <c r="J58" s="1521"/>
      <c r="K58" s="1521"/>
      <c r="L58" s="1521"/>
      <c r="M58" s="1522"/>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2:M52"/>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1:M51"/>
    <mergeCell ref="C12:M12"/>
    <mergeCell ref="C13:M13"/>
    <mergeCell ref="B14:B15"/>
    <mergeCell ref="C14:D14"/>
    <mergeCell ref="F14:M14"/>
    <mergeCell ref="C15:M15"/>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A00-000002000000}"/>
    <dataValidation allowBlank="1" showInputMessage="1" showErrorMessage="1" prompt="Identifique la meta ODS a que le apunta el indicador de producto. Seleccione de la lista desplegable." sqref="E14" xr:uid="{00000000-0002-0000-1A00-000003000000}"/>
    <dataValidation allowBlank="1" showInputMessage="1" showErrorMessage="1" prompt="Identifique el ODS a que le apunta el indicador de producto. Seleccione de la lista desplegable._x000a_" sqref="B14:B15" xr:uid="{00000000-0002-0000-1A00-000004000000}"/>
    <dataValidation allowBlank="1" showInputMessage="1" showErrorMessage="1" prompt="Incluir una ficha por cada indicador, ya sea de producto o de resultado" sqref="B1" xr:uid="{00000000-0002-0000-1A00-000005000000}"/>
    <dataValidation allowBlank="1" showInputMessage="1" showErrorMessage="1" prompt="Seleccione de la lista desplegable" sqref="B4 B7 H7" xr:uid="{00000000-0002-0000-1A00-000006000000}"/>
  </dataValidations>
  <hyperlinks>
    <hyperlink ref="C57" r:id="rId1" xr:uid="{00000000-0004-0000-1A00-000000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A1:M62"/>
  <sheetViews>
    <sheetView topLeftCell="A3" zoomScale="85" zoomScaleNormal="85" workbookViewId="0">
      <selection activeCell="C13" sqref="C13:M13"/>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1205</v>
      </c>
      <c r="C1" s="108"/>
      <c r="D1" s="108"/>
      <c r="E1" s="108"/>
      <c r="F1" s="108"/>
      <c r="G1" s="108"/>
      <c r="H1" s="108"/>
      <c r="I1" s="108"/>
      <c r="J1" s="108"/>
      <c r="K1" s="108"/>
      <c r="L1" s="108"/>
      <c r="M1" s="107"/>
    </row>
    <row r="2" spans="1:13" ht="35.25" customHeight="1" x14ac:dyDescent="0.25">
      <c r="A2" s="1542" t="s">
        <v>67</v>
      </c>
      <c r="B2" s="106" t="s">
        <v>68</v>
      </c>
      <c r="C2" s="1810" t="s">
        <v>1206</v>
      </c>
      <c r="D2" s="1811"/>
      <c r="E2" s="1811"/>
      <c r="F2" s="1811"/>
      <c r="G2" s="1811"/>
      <c r="H2" s="1811"/>
      <c r="I2" s="1811"/>
      <c r="J2" s="1811"/>
      <c r="K2" s="1811"/>
      <c r="L2" s="1811"/>
      <c r="M2" s="1812"/>
    </row>
    <row r="3" spans="1:13" ht="31.5" x14ac:dyDescent="0.25">
      <c r="A3" s="1543"/>
      <c r="B3" s="13" t="s">
        <v>1016</v>
      </c>
      <c r="C3" s="1520" t="s">
        <v>1167</v>
      </c>
      <c r="D3" s="1521"/>
      <c r="E3" s="1521"/>
      <c r="F3" s="1521"/>
      <c r="G3" s="1521"/>
      <c r="H3" s="1521"/>
      <c r="I3" s="1521"/>
      <c r="J3" s="1521"/>
      <c r="K3" s="1521"/>
      <c r="L3" s="1521"/>
      <c r="M3" s="1522"/>
    </row>
    <row r="4" spans="1:13" x14ac:dyDescent="0.25">
      <c r="A4" s="1543"/>
      <c r="B4" s="65" t="s">
        <v>72</v>
      </c>
      <c r="C4" s="1520" t="s">
        <v>825</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1179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9.75" customHeight="1" x14ac:dyDescent="0.25">
      <c r="A11" s="1543"/>
      <c r="B11" s="13" t="s">
        <v>85</v>
      </c>
      <c r="C11" s="1776" t="s">
        <v>1207</v>
      </c>
      <c r="D11" s="1777"/>
      <c r="E11" s="1777"/>
      <c r="F11" s="1777"/>
      <c r="G11" s="1777"/>
      <c r="H11" s="1777"/>
      <c r="I11" s="1777"/>
      <c r="J11" s="1777"/>
      <c r="K11" s="1777"/>
      <c r="L11" s="1777"/>
      <c r="M11" s="1778"/>
    </row>
    <row r="12" spans="1:13" ht="39.75" customHeight="1" x14ac:dyDescent="0.25">
      <c r="A12" s="1543"/>
      <c r="B12" s="13" t="s">
        <v>1021</v>
      </c>
      <c r="C12" s="1846" t="s">
        <v>1208</v>
      </c>
      <c r="D12" s="1854"/>
      <c r="E12" s="1854"/>
      <c r="F12" s="1854"/>
      <c r="G12" s="1854"/>
      <c r="H12" s="1854"/>
      <c r="I12" s="1854"/>
      <c r="J12" s="1854"/>
      <c r="K12" s="1854"/>
      <c r="L12" s="1854"/>
      <c r="M12" s="1855"/>
    </row>
    <row r="13" spans="1:13" ht="31.5" x14ac:dyDescent="0.25">
      <c r="A13" s="1543"/>
      <c r="B13" s="13" t="s">
        <v>1023</v>
      </c>
      <c r="C13" s="1776" t="s">
        <v>1182</v>
      </c>
      <c r="D13" s="1777"/>
      <c r="E13" s="1777"/>
      <c r="F13" s="1777"/>
      <c r="G13" s="1777"/>
      <c r="H13" s="1777"/>
      <c r="I13" s="1777"/>
      <c r="J13" s="1777"/>
      <c r="K13" s="1777"/>
      <c r="L13" s="1777"/>
      <c r="M13" s="1778"/>
    </row>
    <row r="14" spans="1:13" ht="51.75" customHeight="1" x14ac:dyDescent="0.25">
      <c r="A14" s="1543"/>
      <c r="B14" s="1689" t="s">
        <v>1025</v>
      </c>
      <c r="C14" s="1846" t="s">
        <v>446</v>
      </c>
      <c r="D14" s="1847"/>
      <c r="E14" s="127" t="s">
        <v>1026</v>
      </c>
      <c r="F14" s="1848" t="s">
        <v>535</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38" t="s">
        <v>1209</v>
      </c>
      <c r="D16" s="1739"/>
      <c r="E16" s="1739"/>
      <c r="F16" s="1739"/>
      <c r="G16" s="1739"/>
      <c r="H16" s="1739"/>
      <c r="I16" s="1739"/>
      <c r="J16" s="1739"/>
      <c r="K16" s="1739"/>
      <c r="L16" s="1739"/>
      <c r="M16" s="1740"/>
    </row>
    <row r="17" spans="1:13" ht="35.25" customHeight="1" x14ac:dyDescent="0.25">
      <c r="A17" s="1699"/>
      <c r="B17" s="12" t="s">
        <v>1028</v>
      </c>
      <c r="C17" s="1738" t="s">
        <v>785</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101</v>
      </c>
      <c r="F23" s="82" t="s">
        <v>1210</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100</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44" t="s">
        <v>111</v>
      </c>
      <c r="E30" s="146"/>
      <c r="F30" s="145" t="s">
        <v>112</v>
      </c>
      <c r="G30" s="135" t="s">
        <v>111</v>
      </c>
      <c r="H30" s="146"/>
      <c r="I30" s="145" t="s">
        <v>113</v>
      </c>
      <c r="J30" s="333"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v>2023</v>
      </c>
      <c r="E36" s="35"/>
      <c r="F36" s="35">
        <v>2024</v>
      </c>
      <c r="G36" s="35"/>
      <c r="H36" s="43">
        <v>2025</v>
      </c>
      <c r="I36" s="43"/>
      <c r="J36" s="43">
        <v>2026</v>
      </c>
      <c r="K36" s="35"/>
      <c r="L36" s="35">
        <v>2027</v>
      </c>
      <c r="M36" s="44"/>
    </row>
    <row r="37" spans="1:13" x14ac:dyDescent="0.25">
      <c r="A37" s="1699"/>
      <c r="B37" s="1528"/>
      <c r="C37" s="37"/>
      <c r="D37" s="29"/>
      <c r="E37" s="36">
        <v>2</v>
      </c>
      <c r="F37" s="29"/>
      <c r="G37" s="36">
        <v>2</v>
      </c>
      <c r="H37" s="29"/>
      <c r="I37" s="36">
        <v>2</v>
      </c>
      <c r="J37" s="29"/>
      <c r="K37" s="36">
        <v>2</v>
      </c>
      <c r="L37" s="29"/>
      <c r="M37" s="41">
        <v>2</v>
      </c>
    </row>
    <row r="38" spans="1:13" x14ac:dyDescent="0.25">
      <c r="A38" s="1699"/>
      <c r="B38" s="1528"/>
      <c r="C38" s="37"/>
      <c r="D38" s="35">
        <v>2028</v>
      </c>
      <c r="E38" s="35"/>
      <c r="F38" s="35">
        <v>2029</v>
      </c>
      <c r="G38" s="35"/>
      <c r="H38" s="43">
        <v>2030</v>
      </c>
      <c r="I38" s="43"/>
      <c r="J38" s="43">
        <v>2031</v>
      </c>
      <c r="K38" s="35"/>
      <c r="L38" s="35">
        <v>2032</v>
      </c>
      <c r="M38" s="42"/>
    </row>
    <row r="39" spans="1:13" x14ac:dyDescent="0.25">
      <c r="A39" s="1699"/>
      <c r="B39" s="1528"/>
      <c r="C39" s="37"/>
      <c r="D39" s="29"/>
      <c r="E39" s="36">
        <v>2</v>
      </c>
      <c r="F39" s="29"/>
      <c r="G39" s="36">
        <v>2</v>
      </c>
      <c r="H39" s="29"/>
      <c r="I39" s="36">
        <v>2</v>
      </c>
      <c r="J39" s="29"/>
      <c r="K39" s="36">
        <v>2</v>
      </c>
      <c r="L39" s="29"/>
      <c r="M39" s="41">
        <v>2</v>
      </c>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v>2</v>
      </c>
      <c r="F41" s="29"/>
      <c r="G41" s="36">
        <v>2</v>
      </c>
      <c r="H41" s="29"/>
      <c r="I41" s="36"/>
      <c r="J41" s="29"/>
      <c r="K41" s="36"/>
      <c r="L41" s="29"/>
      <c r="M41" s="41"/>
    </row>
    <row r="42" spans="1:13" x14ac:dyDescent="0.25">
      <c r="A42" s="1699"/>
      <c r="B42" s="1528"/>
      <c r="C42" s="37"/>
      <c r="D42" s="31"/>
      <c r="E42" s="30"/>
      <c r="F42" s="31" t="s">
        <v>133</v>
      </c>
      <c r="G42" s="30"/>
      <c r="H42" s="39"/>
      <c r="I42" s="40"/>
      <c r="J42" s="39"/>
      <c r="K42" s="40"/>
      <c r="L42" s="39"/>
      <c r="M42" s="38"/>
    </row>
    <row r="43" spans="1:13" x14ac:dyDescent="0.25">
      <c r="A43" s="1699"/>
      <c r="B43" s="1528"/>
      <c r="C43" s="37"/>
      <c r="D43" s="29"/>
      <c r="E43" s="36"/>
      <c r="G43" s="162">
        <v>24</v>
      </c>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138</v>
      </c>
      <c r="L46" s="1532"/>
      <c r="M46" s="1533"/>
    </row>
    <row r="47" spans="1:13" x14ac:dyDescent="0.25">
      <c r="A47" s="1699"/>
      <c r="B47" s="1528"/>
      <c r="C47" s="20"/>
      <c r="D47" s="19"/>
      <c r="E47" s="161" t="s">
        <v>100</v>
      </c>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1" customHeight="1" x14ac:dyDescent="0.25">
      <c r="A49" s="1699"/>
      <c r="B49" s="13" t="s">
        <v>139</v>
      </c>
      <c r="C49" s="1776" t="s">
        <v>1211</v>
      </c>
      <c r="D49" s="1777"/>
      <c r="E49" s="1777"/>
      <c r="F49" s="1777"/>
      <c r="G49" s="1777"/>
      <c r="H49" s="1777"/>
      <c r="I49" s="1777"/>
      <c r="J49" s="1777"/>
      <c r="K49" s="1777"/>
      <c r="L49" s="1777"/>
      <c r="M49" s="1778"/>
    </row>
    <row r="50" spans="1:13" x14ac:dyDescent="0.25">
      <c r="A50" s="1699"/>
      <c r="B50" s="12" t="s">
        <v>141</v>
      </c>
      <c r="C50" s="1776" t="s">
        <v>1202</v>
      </c>
      <c r="D50" s="1777"/>
      <c r="E50" s="1777"/>
      <c r="F50" s="1777"/>
      <c r="G50" s="1777"/>
      <c r="H50" s="1777"/>
      <c r="I50" s="1777"/>
      <c r="J50" s="1777"/>
      <c r="K50" s="1777"/>
      <c r="L50" s="1777"/>
      <c r="M50" s="1778"/>
    </row>
    <row r="51" spans="1:13" x14ac:dyDescent="0.25">
      <c r="A51" s="1699"/>
      <c r="B51" s="12" t="s">
        <v>143</v>
      </c>
      <c r="C51" s="1776">
        <v>30</v>
      </c>
      <c r="D51" s="1777"/>
      <c r="E51" s="1777"/>
      <c r="F51" s="1777"/>
      <c r="G51" s="1777"/>
      <c r="H51" s="1777"/>
      <c r="I51" s="1777"/>
      <c r="J51" s="1777"/>
      <c r="K51" s="1777"/>
      <c r="L51" s="1777"/>
      <c r="M51" s="1778"/>
    </row>
    <row r="52" spans="1:13" x14ac:dyDescent="0.25">
      <c r="A52" s="1699"/>
      <c r="B52" s="12" t="s">
        <v>144</v>
      </c>
      <c r="C52" s="1776" t="s">
        <v>136</v>
      </c>
      <c r="D52" s="1777"/>
      <c r="E52" s="1777"/>
      <c r="F52" s="1777"/>
      <c r="G52" s="1777"/>
      <c r="H52" s="1777"/>
      <c r="I52" s="1777"/>
      <c r="J52" s="1777"/>
      <c r="K52" s="1777"/>
      <c r="L52" s="1777"/>
      <c r="M52" s="1778"/>
    </row>
    <row r="53" spans="1:13" ht="15.75" customHeight="1" x14ac:dyDescent="0.25">
      <c r="A53" s="1506" t="s">
        <v>60</v>
      </c>
      <c r="B53" s="7" t="s">
        <v>145</v>
      </c>
      <c r="C53" s="1520" t="s">
        <v>329</v>
      </c>
      <c r="D53" s="1521"/>
      <c r="E53" s="1521"/>
      <c r="F53" s="1521"/>
      <c r="G53" s="1521"/>
      <c r="H53" s="1521"/>
      <c r="I53" s="1521"/>
      <c r="J53" s="1521"/>
      <c r="K53" s="1521"/>
      <c r="L53" s="1521"/>
      <c r="M53" s="1522"/>
    </row>
    <row r="54" spans="1:13" x14ac:dyDescent="0.25">
      <c r="A54" s="1507"/>
      <c r="B54" s="7" t="s">
        <v>147</v>
      </c>
      <c r="C54" s="1520" t="s">
        <v>1190</v>
      </c>
      <c r="D54" s="1521"/>
      <c r="E54" s="1521"/>
      <c r="F54" s="1521"/>
      <c r="G54" s="1521"/>
      <c r="H54" s="1521"/>
      <c r="I54" s="1521"/>
      <c r="J54" s="1521"/>
      <c r="K54" s="1521"/>
      <c r="L54" s="1521"/>
      <c r="M54" s="1522"/>
    </row>
    <row r="55" spans="1:13" x14ac:dyDescent="0.25">
      <c r="A55" s="1507"/>
      <c r="B55" s="7" t="s">
        <v>149</v>
      </c>
      <c r="C55" s="1520" t="s">
        <v>1203</v>
      </c>
      <c r="D55" s="1521"/>
      <c r="E55" s="1521"/>
      <c r="F55" s="1521"/>
      <c r="G55" s="1521"/>
      <c r="H55" s="1521"/>
      <c r="I55" s="1521"/>
      <c r="J55" s="1521"/>
      <c r="K55" s="1521"/>
      <c r="L55" s="1521"/>
      <c r="M55" s="1522"/>
    </row>
    <row r="56" spans="1:13" ht="15.75" customHeight="1" x14ac:dyDescent="0.25">
      <c r="A56" s="1507"/>
      <c r="B56" s="8" t="s">
        <v>151</v>
      </c>
      <c r="C56" s="1520" t="s">
        <v>1204</v>
      </c>
      <c r="D56" s="1521"/>
      <c r="E56" s="1521"/>
      <c r="F56" s="1521"/>
      <c r="G56" s="1521"/>
      <c r="H56" s="1521"/>
      <c r="I56" s="1521"/>
      <c r="J56" s="1521"/>
      <c r="K56" s="1521"/>
      <c r="L56" s="1521"/>
      <c r="M56" s="1522"/>
    </row>
    <row r="57" spans="1:13" ht="15.75" customHeight="1" x14ac:dyDescent="0.25">
      <c r="A57" s="1507"/>
      <c r="B57" s="7" t="s">
        <v>153</v>
      </c>
      <c r="C57" s="1853" t="s">
        <v>331</v>
      </c>
      <c r="D57" s="1521"/>
      <c r="E57" s="1521"/>
      <c r="F57" s="1521"/>
      <c r="G57" s="1521"/>
      <c r="H57" s="1521"/>
      <c r="I57" s="1521"/>
      <c r="J57" s="1521"/>
      <c r="K57" s="1521"/>
      <c r="L57" s="1521"/>
      <c r="M57" s="1522"/>
    </row>
    <row r="58" spans="1:13" ht="16.5" thickBot="1" x14ac:dyDescent="0.3">
      <c r="A58" s="1510"/>
      <c r="B58" s="7" t="s">
        <v>155</v>
      </c>
      <c r="C58" s="1520"/>
      <c r="D58" s="1521"/>
      <c r="E58" s="1521"/>
      <c r="F58" s="1521"/>
      <c r="G58" s="1521"/>
      <c r="H58" s="1521"/>
      <c r="I58" s="1521"/>
      <c r="J58" s="1521"/>
      <c r="K58" s="1521"/>
      <c r="L58" s="1521"/>
      <c r="M58" s="1522"/>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50">
    <mergeCell ref="C62:M62"/>
    <mergeCell ref="C57:M57"/>
    <mergeCell ref="C58:M58"/>
    <mergeCell ref="A59:A61"/>
    <mergeCell ref="C59:M59"/>
    <mergeCell ref="C60:M60"/>
    <mergeCell ref="C61:M61"/>
    <mergeCell ref="A53:A58"/>
    <mergeCell ref="C53:M53"/>
    <mergeCell ref="C54:M54"/>
    <mergeCell ref="C55:M55"/>
    <mergeCell ref="C56:M56"/>
    <mergeCell ref="C52:M52"/>
    <mergeCell ref="C13:M13"/>
    <mergeCell ref="B14:B15"/>
    <mergeCell ref="C14:D14"/>
    <mergeCell ref="F14:M14"/>
    <mergeCell ref="C15:M15"/>
    <mergeCell ref="C11:M11"/>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1:M51"/>
    <mergeCell ref="C3:M3"/>
    <mergeCell ref="C12:M12"/>
    <mergeCell ref="A2:A15"/>
    <mergeCell ref="C2:M2"/>
    <mergeCell ref="C4:E4"/>
    <mergeCell ref="F4:G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1B00-000000000000}"/>
    <dataValidation allowBlank="1" showInputMessage="1" showErrorMessage="1" prompt="Incluir una ficha por cada indicador, ya sea de producto o de resultado" sqref="B1" xr:uid="{00000000-0002-0000-1B00-000001000000}"/>
    <dataValidation allowBlank="1" showInputMessage="1" showErrorMessage="1" prompt="Identifique el ODS a que le apunta el indicador de producto. Seleccione de la lista desplegable._x000a_" sqref="B14:B15" xr:uid="{00000000-0002-0000-1B00-000002000000}"/>
    <dataValidation allowBlank="1" showInputMessage="1" showErrorMessage="1" prompt="Identifique la meta ODS a que le apunta el indicador de producto. Seleccione de la lista desplegable." sqref="E14" xr:uid="{00000000-0002-0000-1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5000000}"/>
    <dataValidation type="list" allowBlank="1" showInputMessage="1" showErrorMessage="1" sqref="I7:M7" xr:uid="{00000000-0002-0000-1B00-000006000000}">
      <formula1>INDIRECT($C$7)</formula1>
    </dataValidation>
  </dataValidations>
  <hyperlinks>
    <hyperlink ref="C57" r:id="rId1" xr:uid="{00000000-0004-0000-1B00-000000000000}"/>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M59"/>
  <sheetViews>
    <sheetView topLeftCell="A7" zoomScale="90" zoomScaleNormal="90" workbookViewId="0">
      <selection activeCell="R12" sqref="R1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1212</v>
      </c>
      <c r="C1" s="123"/>
      <c r="D1" s="108"/>
      <c r="E1" s="108"/>
      <c r="F1" s="108"/>
      <c r="G1" s="108"/>
      <c r="H1" s="108"/>
      <c r="I1" s="108"/>
      <c r="J1" s="108"/>
      <c r="K1" s="108"/>
      <c r="L1" s="108"/>
      <c r="M1" s="107"/>
    </row>
    <row r="2" spans="1:13" ht="30.75" customHeight="1" x14ac:dyDescent="0.25">
      <c r="A2" s="1542" t="s">
        <v>67</v>
      </c>
      <c r="B2" s="106" t="s">
        <v>68</v>
      </c>
      <c r="C2" s="1828" t="s">
        <v>1213</v>
      </c>
      <c r="D2" s="1828"/>
      <c r="E2" s="1828"/>
      <c r="F2" s="1828"/>
      <c r="G2" s="1828"/>
      <c r="H2" s="1828"/>
      <c r="I2" s="1828"/>
      <c r="J2" s="1828"/>
      <c r="K2" s="1828"/>
      <c r="L2" s="1828"/>
      <c r="M2" s="1829"/>
    </row>
    <row r="3" spans="1:13" ht="31.5" x14ac:dyDescent="0.25">
      <c r="A3" s="1543"/>
      <c r="B3" s="13" t="s">
        <v>1016</v>
      </c>
      <c r="C3" s="1830" t="s">
        <v>1017</v>
      </c>
      <c r="D3" s="1830"/>
      <c r="E3" s="1830"/>
      <c r="F3" s="1830"/>
      <c r="G3" s="1830"/>
      <c r="H3" s="1830"/>
      <c r="I3" s="1830"/>
      <c r="J3" s="1830"/>
      <c r="K3" s="1830"/>
      <c r="L3" s="1830"/>
      <c r="M3" s="1831"/>
    </row>
    <row r="4" spans="1:13" ht="31.5" customHeight="1" x14ac:dyDescent="0.25">
      <c r="A4" s="1543"/>
      <c r="B4" s="65" t="s">
        <v>72</v>
      </c>
      <c r="C4" s="159" t="s">
        <v>484</v>
      </c>
      <c r="D4" s="1832"/>
      <c r="E4" s="1552"/>
      <c r="F4" s="1749" t="s">
        <v>74</v>
      </c>
      <c r="G4" s="1750"/>
      <c r="H4" s="102">
        <v>138</v>
      </c>
      <c r="I4" s="1747" t="s">
        <v>1168</v>
      </c>
      <c r="J4" s="1550"/>
      <c r="K4" s="1550"/>
      <c r="L4" s="1550"/>
      <c r="M4" s="1551"/>
    </row>
    <row r="5" spans="1:13" ht="49.5" customHeight="1" x14ac:dyDescent="0.25">
      <c r="A5" s="1543"/>
      <c r="B5" s="65" t="s">
        <v>75</v>
      </c>
      <c r="C5" s="1550" t="s">
        <v>1127</v>
      </c>
      <c r="D5" s="1550"/>
      <c r="E5" s="1550"/>
      <c r="F5" s="1550"/>
      <c r="G5" s="1550"/>
      <c r="H5" s="1550"/>
      <c r="I5" s="1550"/>
      <c r="J5" s="1550"/>
      <c r="K5" s="1550"/>
      <c r="L5" s="1550"/>
      <c r="M5" s="1551"/>
    </row>
    <row r="6" spans="1:13" x14ac:dyDescent="0.25">
      <c r="A6" s="1543"/>
      <c r="B6" s="65" t="s">
        <v>76</v>
      </c>
      <c r="C6" s="1550" t="s">
        <v>1128</v>
      </c>
      <c r="D6" s="1550"/>
      <c r="E6" s="1550"/>
      <c r="F6" s="1550"/>
      <c r="G6" s="1550"/>
      <c r="H6" s="1550"/>
      <c r="I6" s="1549"/>
      <c r="J6" s="1549"/>
      <c r="K6" s="1549"/>
      <c r="L6" s="1549"/>
      <c r="M6" s="1833"/>
    </row>
    <row r="7" spans="1:13" x14ac:dyDescent="0.25">
      <c r="A7" s="1543"/>
      <c r="B7" s="13" t="s">
        <v>929</v>
      </c>
      <c r="C7" s="124" t="s">
        <v>540</v>
      </c>
      <c r="D7" s="124"/>
      <c r="E7" s="99"/>
      <c r="F7" s="99"/>
      <c r="G7" s="98"/>
      <c r="H7" s="125" t="s">
        <v>79</v>
      </c>
      <c r="I7" s="1834" t="s">
        <v>1129</v>
      </c>
      <c r="J7" s="1834"/>
      <c r="K7" s="1834"/>
      <c r="L7" s="1834"/>
      <c r="M7" s="1835"/>
    </row>
    <row r="8" spans="1:13" x14ac:dyDescent="0.25">
      <c r="A8" s="1543"/>
      <c r="B8" s="1689" t="s">
        <v>77</v>
      </c>
      <c r="C8" s="95"/>
      <c r="D8" s="95"/>
      <c r="E8" s="95"/>
      <c r="F8" s="95"/>
      <c r="G8" s="95"/>
      <c r="H8" s="95"/>
      <c r="I8" s="76"/>
      <c r="J8" s="76"/>
      <c r="K8" s="76"/>
      <c r="L8" s="15"/>
      <c r="M8" s="14"/>
    </row>
    <row r="9" spans="1:13" x14ac:dyDescent="0.25">
      <c r="A9" s="1543"/>
      <c r="B9" s="1690"/>
      <c r="C9" s="1559"/>
      <c r="D9" s="1559"/>
      <c r="E9" s="76"/>
      <c r="F9" s="1559"/>
      <c r="G9" s="1559"/>
      <c r="H9" s="76"/>
      <c r="I9" s="1559"/>
      <c r="J9" s="1559"/>
      <c r="K9" s="76"/>
      <c r="L9" s="15"/>
      <c r="M9" s="14"/>
    </row>
    <row r="10" spans="1:13" x14ac:dyDescent="0.25">
      <c r="A10" s="1543"/>
      <c r="B10" s="1691"/>
      <c r="C10" s="1559" t="s">
        <v>84</v>
      </c>
      <c r="D10" s="1559"/>
      <c r="E10" s="94"/>
      <c r="F10" s="1559" t="s">
        <v>84</v>
      </c>
      <c r="G10" s="1559"/>
      <c r="H10" s="94"/>
      <c r="I10" s="1559" t="s">
        <v>84</v>
      </c>
      <c r="J10" s="1559"/>
      <c r="K10" s="94"/>
      <c r="L10" s="16"/>
      <c r="M10" s="48"/>
    </row>
    <row r="11" spans="1:13" ht="36" customHeight="1" x14ac:dyDescent="0.25">
      <c r="A11" s="1543"/>
      <c r="B11" s="13" t="s">
        <v>85</v>
      </c>
      <c r="C11" s="1845" t="s">
        <v>1214</v>
      </c>
      <c r="D11" s="1830"/>
      <c r="E11" s="1830"/>
      <c r="F11" s="1830"/>
      <c r="G11" s="1830"/>
      <c r="H11" s="1830"/>
      <c r="I11" s="1830"/>
      <c r="J11" s="1830"/>
      <c r="K11" s="1830"/>
      <c r="L11" s="1830"/>
      <c r="M11" s="1830"/>
    </row>
    <row r="12" spans="1:13" ht="73.5" customHeight="1" x14ac:dyDescent="0.25">
      <c r="A12" s="1543"/>
      <c r="B12" s="13" t="s">
        <v>1021</v>
      </c>
      <c r="C12" s="1724" t="s">
        <v>1171</v>
      </c>
      <c r="D12" s="1725"/>
      <c r="E12" s="1725"/>
      <c r="F12" s="1725"/>
      <c r="G12" s="1725"/>
      <c r="H12" s="1725"/>
      <c r="I12" s="1725"/>
      <c r="J12" s="1725"/>
      <c r="K12" s="1725"/>
      <c r="L12" s="1725"/>
      <c r="M12" s="1726"/>
    </row>
    <row r="13" spans="1:13" ht="31.5" x14ac:dyDescent="0.25">
      <c r="A13" s="1543"/>
      <c r="B13" s="13" t="s">
        <v>1023</v>
      </c>
      <c r="C13" s="1724" t="s">
        <v>1215</v>
      </c>
      <c r="D13" s="1725"/>
      <c r="E13" s="1725"/>
      <c r="F13" s="1725"/>
      <c r="G13" s="1725"/>
      <c r="H13" s="1725"/>
      <c r="I13" s="1725"/>
      <c r="J13" s="1725"/>
      <c r="K13" s="1725"/>
      <c r="L13" s="1725"/>
      <c r="M13" s="1726"/>
    </row>
    <row r="14" spans="1:13" ht="33" customHeight="1" x14ac:dyDescent="0.25">
      <c r="A14" s="1543"/>
      <c r="B14" s="126" t="s">
        <v>1025</v>
      </c>
      <c r="C14" s="1836" t="s">
        <v>294</v>
      </c>
      <c r="D14" s="1837"/>
      <c r="E14" s="127" t="s">
        <v>1026</v>
      </c>
      <c r="F14" s="160" t="s">
        <v>1132</v>
      </c>
      <c r="G14" s="1844" t="s">
        <v>1133</v>
      </c>
      <c r="H14" s="1844"/>
      <c r="I14" s="1844"/>
      <c r="J14" s="1844"/>
      <c r="K14" s="1844"/>
      <c r="L14" s="1844"/>
      <c r="M14" s="1844"/>
    </row>
    <row r="15" spans="1:13" x14ac:dyDescent="0.25">
      <c r="A15" s="1698" t="s">
        <v>48</v>
      </c>
      <c r="B15" s="12" t="s">
        <v>87</v>
      </c>
      <c r="C15" s="1725" t="s">
        <v>1163</v>
      </c>
      <c r="D15" s="1725"/>
      <c r="E15" s="1725"/>
      <c r="F15" s="1725"/>
      <c r="G15" s="1725"/>
      <c r="H15" s="1725"/>
      <c r="I15" s="1725"/>
      <c r="J15" s="1725"/>
      <c r="K15" s="1725"/>
      <c r="L15" s="1725"/>
      <c r="M15" s="1726"/>
    </row>
    <row r="16" spans="1:13" ht="30" customHeight="1" x14ac:dyDescent="0.25">
      <c r="A16" s="1699"/>
      <c r="B16" s="12" t="s">
        <v>1028</v>
      </c>
      <c r="C16" s="1725" t="s">
        <v>318</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61" t="s">
        <v>100</v>
      </c>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c r="E22" s="131" t="s">
        <v>101</v>
      </c>
      <c r="F22" s="82"/>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t="s">
        <v>100</v>
      </c>
      <c r="H25" s="146"/>
      <c r="I25" s="131" t="s">
        <v>106</v>
      </c>
      <c r="J25" s="161"/>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v>3627</v>
      </c>
      <c r="E29" s="146"/>
      <c r="F29" s="145" t="s">
        <v>112</v>
      </c>
      <c r="G29" s="135">
        <v>2021</v>
      </c>
      <c r="H29" s="146"/>
      <c r="I29" s="145" t="s">
        <v>113</v>
      </c>
      <c r="J29" s="1840" t="s">
        <v>1137</v>
      </c>
      <c r="K29" s="1840"/>
      <c r="L29" s="1840"/>
      <c r="M29" s="1840"/>
    </row>
    <row r="30" spans="1:13" x14ac:dyDescent="0.25">
      <c r="A30" s="1699"/>
      <c r="B30" s="65"/>
      <c r="C30" s="137"/>
      <c r="D30" s="137"/>
      <c r="E30" s="137"/>
      <c r="F30" s="137"/>
      <c r="G30" s="137"/>
      <c r="H30" s="137"/>
      <c r="I30" s="137"/>
      <c r="J30" s="1840"/>
      <c r="K30" s="1840"/>
      <c r="L30" s="1840"/>
      <c r="M30" s="1840"/>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2022</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v>3627</v>
      </c>
      <c r="F36" s="149">
        <v>2023</v>
      </c>
      <c r="G36" s="149">
        <v>3627</v>
      </c>
      <c r="H36" s="149">
        <v>2024</v>
      </c>
      <c r="I36" s="149">
        <v>2500</v>
      </c>
      <c r="J36" s="149">
        <v>2025</v>
      </c>
      <c r="K36" s="149">
        <v>3627</v>
      </c>
      <c r="L36" s="149">
        <v>2026</v>
      </c>
      <c r="M36" s="149">
        <v>3627</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3627</v>
      </c>
      <c r="F38" s="149">
        <v>2028</v>
      </c>
      <c r="G38" s="149">
        <v>2500</v>
      </c>
      <c r="H38" s="149">
        <v>2029</v>
      </c>
      <c r="I38" s="149">
        <v>3627</v>
      </c>
      <c r="J38" s="149">
        <v>2030</v>
      </c>
      <c r="K38" s="149">
        <v>3627</v>
      </c>
      <c r="L38" s="149">
        <v>2031</v>
      </c>
      <c r="M38" s="149">
        <v>3627</v>
      </c>
    </row>
    <row r="39" spans="1:13" x14ac:dyDescent="0.25">
      <c r="A39" s="1699"/>
      <c r="B39" s="1528"/>
      <c r="C39" s="148"/>
      <c r="D39" s="150" t="s">
        <v>128</v>
      </c>
      <c r="E39" s="150"/>
      <c r="F39" s="150" t="s">
        <v>129</v>
      </c>
      <c r="G39" s="150"/>
      <c r="I39" s="151"/>
      <c r="J39" s="153" t="s">
        <v>133</v>
      </c>
      <c r="K39" s="150"/>
      <c r="L39" s="150"/>
      <c r="M39" s="152"/>
    </row>
    <row r="40" spans="1:13" x14ac:dyDescent="0.25">
      <c r="A40" s="1699"/>
      <c r="B40" s="1528"/>
      <c r="C40" s="148"/>
      <c r="D40" s="149">
        <v>2032</v>
      </c>
      <c r="E40" s="149">
        <v>2500</v>
      </c>
      <c r="F40" s="149">
        <v>2033</v>
      </c>
      <c r="G40" s="149">
        <v>3627</v>
      </c>
      <c r="H40" s="149">
        <v>2034</v>
      </c>
      <c r="I40" s="149">
        <v>3627</v>
      </c>
      <c r="J40" s="149">
        <v>43770</v>
      </c>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c r="H43" s="1531"/>
      <c r="I43" s="1531"/>
      <c r="J43" s="1531"/>
      <c r="K43" s="156" t="s">
        <v>101</v>
      </c>
      <c r="L43" s="1532" t="s">
        <v>1087</v>
      </c>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ht="32.25" customHeight="1" x14ac:dyDescent="0.25">
      <c r="A46" s="1699"/>
      <c r="B46" s="13" t="s">
        <v>139</v>
      </c>
      <c r="C46" s="1724" t="s">
        <v>1216</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2023</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14.25" customHeight="1" x14ac:dyDescent="0.25">
      <c r="A57" s="1507"/>
      <c r="B57" s="6" t="s">
        <v>158</v>
      </c>
      <c r="C57" s="1548" t="s">
        <v>1143</v>
      </c>
      <c r="D57" s="1550"/>
      <c r="E57" s="1550"/>
      <c r="F57" s="1550"/>
      <c r="G57" s="1550"/>
      <c r="H57" s="1550"/>
      <c r="I57" s="1550"/>
      <c r="J57" s="1550"/>
      <c r="K57" s="1550"/>
      <c r="L57" s="1550"/>
      <c r="M57" s="1551"/>
    </row>
    <row r="58" spans="1:13" ht="15.75"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7">
    <mergeCell ref="A2:A14"/>
    <mergeCell ref="C2:M2"/>
    <mergeCell ref="C3:M3"/>
    <mergeCell ref="D4:E4"/>
    <mergeCell ref="F4:G4"/>
    <mergeCell ref="I4:M4"/>
    <mergeCell ref="C5:M5"/>
    <mergeCell ref="C6:M6"/>
    <mergeCell ref="I7:M7"/>
    <mergeCell ref="C11:M11"/>
    <mergeCell ref="C12:M12"/>
    <mergeCell ref="C13:M13"/>
    <mergeCell ref="C14:D14"/>
    <mergeCell ref="G14:M14"/>
    <mergeCell ref="B8:B10"/>
    <mergeCell ref="C9:D9"/>
    <mergeCell ref="F9:G9"/>
    <mergeCell ref="I9:J9"/>
    <mergeCell ref="C10:D10"/>
    <mergeCell ref="F10:G10"/>
    <mergeCell ref="I10:J10"/>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J29:M30"/>
    <mergeCell ref="B31:B33"/>
    <mergeCell ref="A56:A58"/>
    <mergeCell ref="C56:M56"/>
    <mergeCell ref="C57:M57"/>
    <mergeCell ref="C58:M58"/>
    <mergeCell ref="C59:M59"/>
  </mergeCells>
  <dataValidations count="6">
    <dataValidation allowBlank="1" showInputMessage="1" showErrorMessage="1" prompt="Seleccione de la lista desplegable" sqref="B4 B7 H7" xr:uid="{00000000-0002-0000-1C00-000000000000}"/>
    <dataValidation allowBlank="1" showInputMessage="1" showErrorMessage="1" prompt="Incluir una ficha por cada indicador, ya sea de producto o de resultado" sqref="B1" xr:uid="{00000000-0002-0000-1C00-000001000000}"/>
    <dataValidation allowBlank="1" showInputMessage="1" showErrorMessage="1" prompt="Identifique el ODS a que le apunta el indicador de producto. Seleccione de la lista desplegable._x000a_" sqref="B14" xr:uid="{00000000-0002-0000-1C00-000002000000}"/>
    <dataValidation allowBlank="1" showInputMessage="1" showErrorMessage="1" prompt="Identifique la meta ODS a que le apunta el indicador de producto. Seleccione de la lista desplegable." sqref="E14" xr:uid="{00000000-0002-0000-1C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5000000}"/>
  </dataValidations>
  <hyperlinks>
    <hyperlink ref="C54" r:id="rId1" xr:uid="{00000000-0004-0000-1C00-000000000000}"/>
  </hyperlinks>
  <pageMargins left="0.7" right="0.7" top="0.75" bottom="0.75" header="0.3" footer="0.3"/>
  <pageSetup paperSize="9"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N57"/>
  <sheetViews>
    <sheetView topLeftCell="B1" zoomScaleNormal="100" workbookViewId="0">
      <selection activeCell="I7" sqref="I7:M7"/>
    </sheetView>
  </sheetViews>
  <sheetFormatPr baseColWidth="10" defaultColWidth="11.42578125" defaultRowHeight="15.75" x14ac:dyDescent="0.25"/>
  <cols>
    <col min="1" max="1" width="25.140625" style="1" customWidth="1"/>
    <col min="2" max="2" width="39.140625" style="2" customWidth="1"/>
    <col min="3" max="12" width="11.42578125" style="1"/>
    <col min="13" max="13" width="16.42578125" style="1" customWidth="1"/>
    <col min="14" max="14" width="36.42578125" style="1" customWidth="1"/>
    <col min="15" max="16384" width="11.42578125" style="1"/>
  </cols>
  <sheetData>
    <row r="1" spans="1:14" ht="16.5" thickBot="1" x14ac:dyDescent="0.3">
      <c r="A1" s="110"/>
      <c r="B1" s="109" t="s">
        <v>66</v>
      </c>
      <c r="C1" s="108"/>
      <c r="D1" s="108"/>
      <c r="E1" s="108"/>
      <c r="F1" s="108"/>
      <c r="G1" s="108"/>
      <c r="H1" s="108"/>
      <c r="I1" s="108"/>
      <c r="J1" s="108"/>
      <c r="K1" s="108"/>
      <c r="L1" s="108"/>
      <c r="M1" s="107"/>
    </row>
    <row r="2" spans="1:14" x14ac:dyDescent="0.25">
      <c r="A2" s="1542" t="s">
        <v>67</v>
      </c>
      <c r="B2" s="106" t="s">
        <v>68</v>
      </c>
      <c r="C2" s="1545" t="s">
        <v>69</v>
      </c>
      <c r="D2" s="1546"/>
      <c r="E2" s="1546"/>
      <c r="F2" s="1546"/>
      <c r="G2" s="1546"/>
      <c r="H2" s="1546"/>
      <c r="I2" s="1546"/>
      <c r="J2" s="1546"/>
      <c r="K2" s="1546"/>
      <c r="L2" s="1546"/>
      <c r="M2" s="1547"/>
    </row>
    <row r="3" spans="1:14" ht="31.5" x14ac:dyDescent="0.25">
      <c r="A3" s="1543"/>
      <c r="B3" s="13" t="s">
        <v>70</v>
      </c>
      <c r="C3" s="1548" t="s">
        <v>71</v>
      </c>
      <c r="D3" s="1549"/>
      <c r="E3" s="1549"/>
      <c r="F3" s="1550"/>
      <c r="G3" s="1550"/>
      <c r="H3" s="1550"/>
      <c r="I3" s="1550"/>
      <c r="J3" s="1550"/>
      <c r="K3" s="1550"/>
      <c r="L3" s="1550"/>
      <c r="M3" s="1551"/>
    </row>
    <row r="4" spans="1:14" ht="15.75" customHeight="1" x14ac:dyDescent="0.25">
      <c r="A4" s="1543"/>
      <c r="B4" s="65" t="s">
        <v>72</v>
      </c>
      <c r="C4" s="1520" t="s">
        <v>73</v>
      </c>
      <c r="D4" s="1521"/>
      <c r="E4" s="1552"/>
      <c r="F4" s="1553" t="s">
        <v>74</v>
      </c>
      <c r="G4" s="1554"/>
      <c r="H4" s="102" t="s">
        <v>73</v>
      </c>
      <c r="I4" s="101"/>
      <c r="J4" s="101"/>
      <c r="K4" s="101"/>
      <c r="L4" s="101"/>
      <c r="M4" s="100"/>
    </row>
    <row r="5" spans="1:14" ht="16.5" customHeight="1" x14ac:dyDescent="0.25">
      <c r="A5" s="1543"/>
      <c r="B5" s="65" t="s">
        <v>75</v>
      </c>
      <c r="C5" s="1555" t="s">
        <v>73</v>
      </c>
      <c r="D5" s="1556"/>
      <c r="E5" s="1556"/>
      <c r="F5" s="1556"/>
      <c r="G5" s="1556"/>
      <c r="H5" s="1556"/>
      <c r="I5" s="1556"/>
      <c r="J5" s="1556"/>
      <c r="K5" s="1556"/>
      <c r="L5" s="1556"/>
      <c r="M5" s="1557"/>
    </row>
    <row r="6" spans="1:14" x14ac:dyDescent="0.25">
      <c r="A6" s="1543"/>
      <c r="B6" s="65" t="s">
        <v>76</v>
      </c>
      <c r="C6" s="1520" t="s">
        <v>73</v>
      </c>
      <c r="D6" s="1521"/>
      <c r="E6" s="1521"/>
      <c r="F6" s="1521"/>
      <c r="G6" s="1521"/>
      <c r="H6" s="1521"/>
      <c r="I6" s="1521"/>
      <c r="J6" s="1521"/>
      <c r="K6" s="1521"/>
      <c r="L6" s="1521"/>
      <c r="M6" s="1522"/>
    </row>
    <row r="7" spans="1:14" ht="31.5" x14ac:dyDescent="0.25">
      <c r="A7" s="1543"/>
      <c r="B7" s="65" t="s">
        <v>77</v>
      </c>
      <c r="C7" s="1520" t="s">
        <v>78</v>
      </c>
      <c r="D7" s="1521"/>
      <c r="E7" s="1521"/>
      <c r="F7" s="1521"/>
      <c r="G7" s="1521"/>
      <c r="H7" s="102" t="s">
        <v>79</v>
      </c>
      <c r="I7" s="1521" t="s">
        <v>80</v>
      </c>
      <c r="J7" s="1521"/>
      <c r="K7" s="1521"/>
      <c r="L7" s="1521"/>
      <c r="M7" s="1522"/>
    </row>
    <row r="8" spans="1:14" x14ac:dyDescent="0.25">
      <c r="A8" s="1543"/>
      <c r="B8" s="1539" t="s">
        <v>77</v>
      </c>
      <c r="C8" s="96"/>
      <c r="D8" s="95"/>
      <c r="E8" s="95"/>
      <c r="F8" s="95"/>
      <c r="G8" s="95"/>
      <c r="H8" s="95"/>
      <c r="I8" s="95"/>
      <c r="J8" s="95"/>
      <c r="K8" s="95"/>
      <c r="L8" s="61"/>
      <c r="M8" s="60"/>
    </row>
    <row r="9" spans="1:14" x14ac:dyDescent="0.25">
      <c r="A9" s="1543"/>
      <c r="B9" s="1528"/>
      <c r="C9" s="1558" t="s">
        <v>81</v>
      </c>
      <c r="D9" s="1559"/>
      <c r="E9" s="76"/>
      <c r="F9" s="1559" t="s">
        <v>82</v>
      </c>
      <c r="G9" s="1559"/>
      <c r="H9" s="76"/>
      <c r="I9" s="1559" t="s">
        <v>83</v>
      </c>
      <c r="J9" s="1559"/>
      <c r="K9" s="76"/>
      <c r="L9" s="15"/>
      <c r="M9" s="14"/>
    </row>
    <row r="10" spans="1:14" x14ac:dyDescent="0.25">
      <c r="A10" s="1543"/>
      <c r="B10" s="1529"/>
      <c r="C10" s="1558" t="s">
        <v>84</v>
      </c>
      <c r="D10" s="1559"/>
      <c r="E10" s="94"/>
      <c r="F10" s="1559" t="s">
        <v>84</v>
      </c>
      <c r="G10" s="1559"/>
      <c r="H10" s="94"/>
      <c r="I10" s="1559" t="s">
        <v>84</v>
      </c>
      <c r="J10" s="1559"/>
      <c r="K10" s="94"/>
      <c r="L10" s="16"/>
      <c r="M10" s="48"/>
    </row>
    <row r="11" spans="1:14" ht="120" customHeight="1" x14ac:dyDescent="0.25">
      <c r="A11" s="1544"/>
      <c r="B11" s="13" t="s">
        <v>85</v>
      </c>
      <c r="C11" s="1514" t="s">
        <v>86</v>
      </c>
      <c r="D11" s="1515"/>
      <c r="E11" s="1515"/>
      <c r="F11" s="1515"/>
      <c r="G11" s="1515"/>
      <c r="H11" s="1515"/>
      <c r="I11" s="1515"/>
      <c r="J11" s="1515"/>
      <c r="K11" s="1515"/>
      <c r="L11" s="1515"/>
      <c r="M11" s="1516"/>
      <c r="N11" s="338"/>
    </row>
    <row r="12" spans="1:14" ht="15.75" customHeight="1" x14ac:dyDescent="0.25">
      <c r="A12" s="1536" t="s">
        <v>48</v>
      </c>
      <c r="B12" s="12" t="s">
        <v>87</v>
      </c>
      <c r="C12" s="1517" t="s">
        <v>88</v>
      </c>
      <c r="D12" s="1518"/>
      <c r="E12" s="1518"/>
      <c r="F12" s="1518"/>
      <c r="G12" s="1518"/>
      <c r="H12" s="1518"/>
      <c r="I12" s="1518"/>
      <c r="J12" s="1518"/>
      <c r="K12" s="1518"/>
      <c r="L12" s="1518"/>
      <c r="M12" s="1519"/>
    </row>
    <row r="13" spans="1:14" ht="8.25" customHeight="1" x14ac:dyDescent="0.25">
      <c r="A13" s="1537"/>
      <c r="B13" s="1539" t="s">
        <v>89</v>
      </c>
      <c r="C13" s="92"/>
      <c r="D13" s="91"/>
      <c r="E13" s="91"/>
      <c r="F13" s="91"/>
      <c r="G13" s="91"/>
      <c r="H13" s="91"/>
      <c r="I13" s="91"/>
      <c r="J13" s="91"/>
      <c r="K13" s="91"/>
      <c r="L13" s="91"/>
      <c r="M13" s="90"/>
    </row>
    <row r="14" spans="1:14" ht="9" customHeight="1" x14ac:dyDescent="0.25">
      <c r="A14" s="1537"/>
      <c r="B14" s="1528"/>
      <c r="C14" s="89"/>
      <c r="D14" s="88"/>
      <c r="E14" s="87"/>
      <c r="F14" s="88"/>
      <c r="G14" s="87"/>
      <c r="H14" s="88"/>
      <c r="I14" s="87"/>
      <c r="J14" s="88"/>
      <c r="K14" s="87"/>
      <c r="L14" s="87"/>
      <c r="M14" s="42"/>
    </row>
    <row r="15" spans="1:14" x14ac:dyDescent="0.25">
      <c r="A15" s="1537"/>
      <c r="B15" s="1528"/>
      <c r="C15" s="80" t="s">
        <v>90</v>
      </c>
      <c r="D15" s="86"/>
      <c r="E15" s="78" t="s">
        <v>91</v>
      </c>
      <c r="F15" s="86"/>
      <c r="G15" s="78" t="s">
        <v>92</v>
      </c>
      <c r="H15" s="86"/>
      <c r="I15" s="78" t="s">
        <v>93</v>
      </c>
      <c r="J15" s="18"/>
      <c r="K15" s="78"/>
      <c r="L15" s="78"/>
      <c r="M15" s="83"/>
    </row>
    <row r="16" spans="1:14" x14ac:dyDescent="0.25">
      <c r="A16" s="1537"/>
      <c r="B16" s="1528"/>
      <c r="C16" s="80" t="s">
        <v>94</v>
      </c>
      <c r="D16" s="18"/>
      <c r="E16" s="78" t="s">
        <v>95</v>
      </c>
      <c r="F16" s="67"/>
      <c r="G16" s="78" t="s">
        <v>96</v>
      </c>
      <c r="H16" s="67"/>
      <c r="I16" s="78"/>
      <c r="J16" s="84"/>
      <c r="K16" s="78"/>
      <c r="L16" s="78"/>
      <c r="M16" s="83"/>
    </row>
    <row r="17" spans="1:13" x14ac:dyDescent="0.25">
      <c r="A17" s="1537"/>
      <c r="B17" s="1528"/>
      <c r="C17" s="80" t="s">
        <v>97</v>
      </c>
      <c r="D17" s="18"/>
      <c r="E17" s="78" t="s">
        <v>98</v>
      </c>
      <c r="F17" s="18"/>
      <c r="G17" s="78"/>
      <c r="H17" s="84"/>
      <c r="I17" s="78"/>
      <c r="J17" s="84"/>
      <c r="K17" s="78"/>
      <c r="L17" s="78"/>
      <c r="M17" s="83"/>
    </row>
    <row r="18" spans="1:13" x14ac:dyDescent="0.25">
      <c r="A18" s="1537"/>
      <c r="B18" s="1528"/>
      <c r="C18" s="80" t="s">
        <v>99</v>
      </c>
      <c r="D18" s="18" t="s">
        <v>100</v>
      </c>
      <c r="E18" s="78" t="s">
        <v>101</v>
      </c>
      <c r="F18" s="569" t="s">
        <v>102</v>
      </c>
      <c r="G18" s="82"/>
      <c r="H18" s="82"/>
      <c r="I18" s="82"/>
      <c r="J18" s="82"/>
      <c r="K18" s="82"/>
      <c r="L18" s="82"/>
      <c r="M18" s="81"/>
    </row>
    <row r="19" spans="1:13" ht="9.75" customHeight="1" x14ac:dyDescent="0.25">
      <c r="A19" s="1537"/>
      <c r="B19" s="1529"/>
      <c r="C19" s="53"/>
      <c r="D19" s="51"/>
      <c r="E19" s="51"/>
      <c r="F19" s="51"/>
      <c r="G19" s="51"/>
      <c r="H19" s="51"/>
      <c r="I19" s="51"/>
      <c r="J19" s="51"/>
      <c r="K19" s="51"/>
      <c r="L19" s="51"/>
      <c r="M19" s="64"/>
    </row>
    <row r="20" spans="1:13" x14ac:dyDescent="0.25">
      <c r="A20" s="1537"/>
      <c r="B20" s="1539" t="s">
        <v>103</v>
      </c>
      <c r="C20" s="25"/>
      <c r="D20" s="24"/>
      <c r="E20" s="24"/>
      <c r="F20" s="24"/>
      <c r="G20" s="24"/>
      <c r="H20" s="24"/>
      <c r="I20" s="24"/>
      <c r="J20" s="24"/>
      <c r="K20" s="24"/>
      <c r="L20" s="61"/>
      <c r="M20" s="60"/>
    </row>
    <row r="21" spans="1:13" x14ac:dyDescent="0.25">
      <c r="A21" s="1537"/>
      <c r="B21" s="1528"/>
      <c r="C21" s="80" t="s">
        <v>104</v>
      </c>
      <c r="D21" s="67"/>
      <c r="E21" s="57"/>
      <c r="F21" s="78" t="s">
        <v>105</v>
      </c>
      <c r="G21" s="18"/>
      <c r="H21" s="57"/>
      <c r="I21" s="78" t="s">
        <v>106</v>
      </c>
      <c r="J21" s="18" t="s">
        <v>100</v>
      </c>
      <c r="K21" s="57"/>
      <c r="L21" s="15"/>
      <c r="M21" s="14"/>
    </row>
    <row r="22" spans="1:13" x14ac:dyDescent="0.25">
      <c r="A22" s="1537"/>
      <c r="B22" s="1528"/>
      <c r="C22" s="80" t="s">
        <v>107</v>
      </c>
      <c r="D22" s="79"/>
      <c r="E22" s="15"/>
      <c r="F22" s="78" t="s">
        <v>108</v>
      </c>
      <c r="G22" s="67"/>
      <c r="H22" s="15"/>
      <c r="I22" s="78"/>
      <c r="J22" s="57"/>
      <c r="K22" s="76"/>
      <c r="L22" s="15"/>
      <c r="M22" s="14"/>
    </row>
    <row r="23" spans="1:13" x14ac:dyDescent="0.25">
      <c r="A23" s="1537"/>
      <c r="B23" s="1528"/>
      <c r="C23" s="75"/>
      <c r="D23" s="74"/>
      <c r="E23" s="74"/>
      <c r="F23" s="74"/>
      <c r="G23" s="74"/>
      <c r="H23" s="74"/>
      <c r="I23" s="74"/>
      <c r="J23" s="74"/>
      <c r="K23" s="74"/>
      <c r="L23" s="16"/>
      <c r="M23" s="48"/>
    </row>
    <row r="24" spans="1:13" x14ac:dyDescent="0.25">
      <c r="A24" s="1537"/>
      <c r="B24" s="562" t="s">
        <v>109</v>
      </c>
      <c r="C24" s="73"/>
      <c r="D24" s="72"/>
      <c r="E24" s="72"/>
      <c r="F24" s="72"/>
      <c r="G24" s="72"/>
      <c r="H24" s="72"/>
      <c r="I24" s="72"/>
      <c r="J24" s="72"/>
      <c r="K24" s="72"/>
      <c r="L24" s="72"/>
      <c r="M24" s="71"/>
    </row>
    <row r="25" spans="1:13" x14ac:dyDescent="0.25">
      <c r="A25" s="1537"/>
      <c r="B25" s="70"/>
      <c r="C25" s="69" t="s">
        <v>110</v>
      </c>
      <c r="D25" s="67" t="s">
        <v>111</v>
      </c>
      <c r="E25" s="57"/>
      <c r="F25" s="55" t="s">
        <v>112</v>
      </c>
      <c r="G25" s="67" t="s">
        <v>111</v>
      </c>
      <c r="H25" s="57"/>
      <c r="I25" s="55" t="s">
        <v>113</v>
      </c>
      <c r="J25" s="1540"/>
      <c r="K25" s="1518"/>
      <c r="L25" s="1541"/>
      <c r="M25" s="66"/>
    </row>
    <row r="26" spans="1:13" x14ac:dyDescent="0.25">
      <c r="A26" s="1537"/>
      <c r="B26" s="65"/>
      <c r="C26" s="53"/>
      <c r="D26" s="51"/>
      <c r="E26" s="51"/>
      <c r="F26" s="51"/>
      <c r="G26" s="51"/>
      <c r="H26" s="51"/>
      <c r="I26" s="51"/>
      <c r="J26" s="51"/>
      <c r="K26" s="51"/>
      <c r="L26" s="51"/>
      <c r="M26" s="64"/>
    </row>
    <row r="27" spans="1:13" x14ac:dyDescent="0.25">
      <c r="A27" s="1537"/>
      <c r="B27" s="1528" t="s">
        <v>114</v>
      </c>
      <c r="C27" s="63"/>
      <c r="D27" s="62"/>
      <c r="E27" s="62"/>
      <c r="F27" s="62"/>
      <c r="G27" s="62"/>
      <c r="H27" s="62"/>
      <c r="I27" s="62"/>
      <c r="J27" s="62"/>
      <c r="K27" s="62"/>
      <c r="L27" s="15"/>
      <c r="M27" s="14"/>
    </row>
    <row r="28" spans="1:13" x14ac:dyDescent="0.25">
      <c r="A28" s="1537"/>
      <c r="B28" s="1528"/>
      <c r="C28" s="59" t="s">
        <v>115</v>
      </c>
      <c r="D28" s="58">
        <v>2022</v>
      </c>
      <c r="E28" s="54"/>
      <c r="F28" s="57" t="s">
        <v>116</v>
      </c>
      <c r="G28" s="339">
        <v>2034</v>
      </c>
      <c r="H28" s="54"/>
      <c r="I28" s="55"/>
      <c r="J28" s="54"/>
      <c r="K28" s="54"/>
      <c r="L28" s="15"/>
      <c r="M28" s="14"/>
    </row>
    <row r="29" spans="1:13" x14ac:dyDescent="0.25">
      <c r="A29" s="1537"/>
      <c r="B29" s="1528"/>
      <c r="C29" s="59"/>
      <c r="D29" s="122"/>
      <c r="E29" s="54"/>
      <c r="F29" s="57"/>
      <c r="G29" s="54"/>
      <c r="H29" s="54"/>
      <c r="I29" s="55"/>
      <c r="J29" s="54"/>
      <c r="K29" s="54"/>
      <c r="L29" s="15"/>
      <c r="M29" s="14"/>
    </row>
    <row r="30" spans="1:13" x14ac:dyDescent="0.25">
      <c r="A30" s="1537"/>
      <c r="B30" s="562" t="s">
        <v>117</v>
      </c>
      <c r="C30" s="47"/>
      <c r="D30" s="46"/>
      <c r="E30" s="46"/>
      <c r="F30" s="46"/>
      <c r="G30" s="46"/>
      <c r="H30" s="46"/>
      <c r="I30" s="46"/>
      <c r="J30" s="46"/>
      <c r="K30" s="46"/>
      <c r="L30" s="46"/>
      <c r="M30" s="45"/>
    </row>
    <row r="31" spans="1:13" x14ac:dyDescent="0.25">
      <c r="A31" s="1537"/>
      <c r="B31" s="70"/>
      <c r="C31" s="37"/>
      <c r="D31" s="35" t="s">
        <v>118</v>
      </c>
      <c r="E31" s="35"/>
      <c r="F31" s="35" t="s">
        <v>119</v>
      </c>
      <c r="G31" s="35"/>
      <c r="H31" s="43" t="s">
        <v>120</v>
      </c>
      <c r="I31" s="43"/>
      <c r="J31" s="43" t="s">
        <v>121</v>
      </c>
      <c r="K31" s="35"/>
      <c r="L31" s="35" t="s">
        <v>122</v>
      </c>
      <c r="M31" s="44"/>
    </row>
    <row r="32" spans="1:13" x14ac:dyDescent="0.25">
      <c r="A32" s="1537"/>
      <c r="B32" s="70"/>
      <c r="C32" s="37"/>
      <c r="D32" s="1524">
        <v>1</v>
      </c>
      <c r="E32" s="1525"/>
      <c r="F32" s="1524">
        <v>1</v>
      </c>
      <c r="G32" s="1525"/>
      <c r="H32" s="1524">
        <v>1</v>
      </c>
      <c r="I32" s="1525"/>
      <c r="J32" s="1524">
        <v>1</v>
      </c>
      <c r="K32" s="1525"/>
      <c r="L32" s="1524">
        <v>1</v>
      </c>
      <c r="M32" s="1526"/>
    </row>
    <row r="33" spans="1:13" x14ac:dyDescent="0.25">
      <c r="A33" s="1537"/>
      <c r="B33" s="70"/>
      <c r="C33" s="37"/>
      <c r="D33" s="35" t="s">
        <v>123</v>
      </c>
      <c r="E33" s="35"/>
      <c r="F33" s="35" t="s">
        <v>124</v>
      </c>
      <c r="G33" s="35"/>
      <c r="H33" s="43" t="s">
        <v>125</v>
      </c>
      <c r="I33" s="43"/>
      <c r="J33" s="43" t="s">
        <v>126</v>
      </c>
      <c r="K33" s="35"/>
      <c r="L33" s="35" t="s">
        <v>127</v>
      </c>
      <c r="M33" s="42"/>
    </row>
    <row r="34" spans="1:13" x14ac:dyDescent="0.25">
      <c r="A34" s="1537"/>
      <c r="B34" s="70"/>
      <c r="C34" s="37"/>
      <c r="D34" s="29">
        <v>1</v>
      </c>
      <c r="E34" s="36"/>
      <c r="F34" s="29">
        <v>1</v>
      </c>
      <c r="G34" s="36"/>
      <c r="H34" s="29">
        <v>1</v>
      </c>
      <c r="I34" s="36"/>
      <c r="J34" s="29">
        <v>1</v>
      </c>
      <c r="K34" s="36"/>
      <c r="L34" s="29">
        <v>1</v>
      </c>
      <c r="M34" s="41"/>
    </row>
    <row r="35" spans="1:13" x14ac:dyDescent="0.25">
      <c r="A35" s="1537"/>
      <c r="B35" s="70"/>
      <c r="C35" s="37"/>
      <c r="D35" s="35" t="s">
        <v>128</v>
      </c>
      <c r="E35" s="35"/>
      <c r="F35" s="35" t="s">
        <v>129</v>
      </c>
      <c r="G35" s="35"/>
      <c r="H35" s="43" t="s">
        <v>130</v>
      </c>
      <c r="I35" s="43"/>
      <c r="J35" s="43" t="s">
        <v>131</v>
      </c>
      <c r="K35" s="35"/>
      <c r="L35" s="35" t="s">
        <v>132</v>
      </c>
      <c r="M35" s="42"/>
    </row>
    <row r="36" spans="1:13" x14ac:dyDescent="0.25">
      <c r="A36" s="1537"/>
      <c r="B36" s="70"/>
      <c r="C36" s="37"/>
      <c r="D36" s="29">
        <v>1</v>
      </c>
      <c r="E36" s="36"/>
      <c r="F36" s="29">
        <v>1</v>
      </c>
      <c r="G36" s="36"/>
      <c r="H36" s="29">
        <v>1</v>
      </c>
      <c r="I36" s="36"/>
      <c r="J36" s="29"/>
      <c r="K36" s="36"/>
      <c r="L36" s="29"/>
      <c r="M36" s="41"/>
    </row>
    <row r="37" spans="1:13" x14ac:dyDescent="0.25">
      <c r="A37" s="1537"/>
      <c r="B37" s="70"/>
      <c r="C37" s="37"/>
      <c r="D37" s="31" t="s">
        <v>132</v>
      </c>
      <c r="E37" s="30"/>
      <c r="F37" s="31" t="s">
        <v>133</v>
      </c>
      <c r="G37" s="30"/>
      <c r="H37" s="39"/>
      <c r="I37" s="40"/>
      <c r="J37" s="39"/>
      <c r="K37" s="40"/>
      <c r="L37" s="39"/>
      <c r="M37" s="38"/>
    </row>
    <row r="38" spans="1:13" x14ac:dyDescent="0.25">
      <c r="A38" s="1537"/>
      <c r="B38" s="70"/>
      <c r="C38" s="37"/>
      <c r="D38" s="29"/>
      <c r="E38" s="36"/>
      <c r="F38" s="1524">
        <v>1</v>
      </c>
      <c r="G38" s="1525"/>
      <c r="H38" s="34"/>
      <c r="I38" s="35"/>
      <c r="J38" s="34"/>
      <c r="K38" s="35"/>
      <c r="L38" s="34"/>
      <c r="M38" s="33"/>
    </row>
    <row r="39" spans="1:13" x14ac:dyDescent="0.25">
      <c r="A39" s="1537"/>
      <c r="B39" s="65"/>
      <c r="C39" s="32"/>
      <c r="D39" s="16"/>
      <c r="E39" s="16"/>
      <c r="F39" s="16"/>
      <c r="G39" s="16"/>
      <c r="H39" s="1527"/>
      <c r="I39" s="1527"/>
      <c r="J39" s="27"/>
      <c r="K39" s="28"/>
      <c r="L39" s="27"/>
      <c r="M39" s="26"/>
    </row>
    <row r="40" spans="1:13" ht="18" customHeight="1" x14ac:dyDescent="0.25">
      <c r="A40" s="1537"/>
      <c r="B40" s="1528" t="s">
        <v>134</v>
      </c>
      <c r="C40" s="121"/>
      <c r="D40" s="84"/>
      <c r="E40" s="84"/>
      <c r="F40" s="84"/>
      <c r="G40" s="84"/>
      <c r="H40" s="84"/>
      <c r="I40" s="84"/>
      <c r="J40" s="84"/>
      <c r="K40" s="84"/>
      <c r="L40" s="15"/>
      <c r="M40" s="14"/>
    </row>
    <row r="41" spans="1:13" x14ac:dyDescent="0.25">
      <c r="A41" s="1537"/>
      <c r="B41" s="1528"/>
      <c r="C41" s="20"/>
      <c r="D41" s="23" t="s">
        <v>135</v>
      </c>
      <c r="E41" s="22" t="s">
        <v>136</v>
      </c>
      <c r="F41" s="1530" t="s">
        <v>137</v>
      </c>
      <c r="G41" s="1531"/>
      <c r="H41" s="1531"/>
      <c r="I41" s="1531"/>
      <c r="J41" s="1531"/>
      <c r="K41" s="21" t="s">
        <v>138</v>
      </c>
      <c r="L41" s="1532"/>
      <c r="M41" s="1533"/>
    </row>
    <row r="42" spans="1:13" x14ac:dyDescent="0.25">
      <c r="A42" s="1537"/>
      <c r="B42" s="1528"/>
      <c r="C42" s="20"/>
      <c r="D42" s="19"/>
      <c r="E42" s="18" t="s">
        <v>100</v>
      </c>
      <c r="F42" s="1530"/>
      <c r="G42" s="1531"/>
      <c r="H42" s="1531"/>
      <c r="I42" s="1531"/>
      <c r="J42" s="1531"/>
      <c r="K42" s="15"/>
      <c r="L42" s="1534"/>
      <c r="M42" s="1535"/>
    </row>
    <row r="43" spans="1:13" x14ac:dyDescent="0.25">
      <c r="A43" s="1537"/>
      <c r="B43" s="1529"/>
      <c r="C43" s="17"/>
      <c r="D43" s="16"/>
      <c r="E43" s="16"/>
      <c r="F43" s="16"/>
      <c r="G43" s="16"/>
      <c r="H43" s="16"/>
      <c r="I43" s="16"/>
      <c r="J43" s="16"/>
      <c r="K43" s="16"/>
      <c r="L43" s="15"/>
      <c r="M43" s="14"/>
    </row>
    <row r="44" spans="1:13" ht="144" customHeight="1" x14ac:dyDescent="0.25">
      <c r="A44" s="1537"/>
      <c r="B44" s="12" t="s">
        <v>139</v>
      </c>
      <c r="C44" s="1514" t="s">
        <v>140</v>
      </c>
      <c r="D44" s="1515"/>
      <c r="E44" s="1515"/>
      <c r="F44" s="1515"/>
      <c r="G44" s="1515"/>
      <c r="H44" s="1515"/>
      <c r="I44" s="1515"/>
      <c r="J44" s="1515"/>
      <c r="K44" s="1515"/>
      <c r="L44" s="1515"/>
      <c r="M44" s="1516"/>
    </row>
    <row r="45" spans="1:13" ht="30.6" customHeight="1" x14ac:dyDescent="0.25">
      <c r="A45" s="1537"/>
      <c r="B45" s="12" t="s">
        <v>141</v>
      </c>
      <c r="C45" s="1517" t="s">
        <v>142</v>
      </c>
      <c r="D45" s="1518"/>
      <c r="E45" s="1518"/>
      <c r="F45" s="1518"/>
      <c r="G45" s="1518"/>
      <c r="H45" s="1518"/>
      <c r="I45" s="1518"/>
      <c r="J45" s="1518"/>
      <c r="K45" s="1518"/>
      <c r="L45" s="1518"/>
      <c r="M45" s="1519"/>
    </row>
    <row r="46" spans="1:13" x14ac:dyDescent="0.25">
      <c r="A46" s="1537"/>
      <c r="B46" s="12" t="s">
        <v>143</v>
      </c>
      <c r="C46" s="1517"/>
      <c r="D46" s="1518"/>
      <c r="E46" s="1518"/>
      <c r="F46" s="1518"/>
      <c r="G46" s="1518"/>
      <c r="H46" s="1518"/>
      <c r="I46" s="1518"/>
      <c r="J46" s="1518"/>
      <c r="K46" s="1518"/>
      <c r="L46" s="1518"/>
      <c r="M46" s="1519"/>
    </row>
    <row r="47" spans="1:13" x14ac:dyDescent="0.25">
      <c r="A47" s="1538"/>
      <c r="B47" s="12" t="s">
        <v>144</v>
      </c>
      <c r="C47" s="1517" t="s">
        <v>73</v>
      </c>
      <c r="D47" s="1518"/>
      <c r="E47" s="1518"/>
      <c r="F47" s="1518"/>
      <c r="G47" s="1518"/>
      <c r="H47" s="1518"/>
      <c r="I47" s="1518"/>
      <c r="J47" s="1518"/>
      <c r="K47" s="1518"/>
      <c r="L47" s="1518"/>
      <c r="M47" s="1519"/>
    </row>
    <row r="48" spans="1:13" ht="15.75" customHeight="1" x14ac:dyDescent="0.25">
      <c r="A48" s="1506" t="s">
        <v>60</v>
      </c>
      <c r="B48" s="732" t="s">
        <v>145</v>
      </c>
      <c r="C48" s="1520" t="s">
        <v>146</v>
      </c>
      <c r="D48" s="1521"/>
      <c r="E48" s="1521"/>
      <c r="F48" s="1521"/>
      <c r="G48" s="1521"/>
      <c r="H48" s="1521"/>
      <c r="I48" s="1521"/>
      <c r="J48" s="1521"/>
      <c r="K48" s="1521"/>
      <c r="L48" s="1521"/>
      <c r="M48" s="1522"/>
    </row>
    <row r="49" spans="1:13" x14ac:dyDescent="0.25">
      <c r="A49" s="1507"/>
      <c r="B49" s="732" t="s">
        <v>147</v>
      </c>
      <c r="C49" s="1520" t="s">
        <v>148</v>
      </c>
      <c r="D49" s="1521"/>
      <c r="E49" s="1521"/>
      <c r="F49" s="1521"/>
      <c r="G49" s="1521"/>
      <c r="H49" s="1521"/>
      <c r="I49" s="1521"/>
      <c r="J49" s="1521"/>
      <c r="K49" s="1521"/>
      <c r="L49" s="1521"/>
      <c r="M49" s="1522"/>
    </row>
    <row r="50" spans="1:13" x14ac:dyDescent="0.25">
      <c r="A50" s="1507"/>
      <c r="B50" s="732" t="s">
        <v>149</v>
      </c>
      <c r="C50" s="1520" t="s">
        <v>150</v>
      </c>
      <c r="D50" s="1521"/>
      <c r="E50" s="1521"/>
      <c r="F50" s="1521"/>
      <c r="G50" s="1521"/>
      <c r="H50" s="1521"/>
      <c r="I50" s="1521"/>
      <c r="J50" s="1521"/>
      <c r="K50" s="1521"/>
      <c r="L50" s="1521"/>
      <c r="M50" s="1522"/>
    </row>
    <row r="51" spans="1:13" ht="15.75" customHeight="1" x14ac:dyDescent="0.25">
      <c r="A51" s="1507"/>
      <c r="B51" s="733" t="s">
        <v>151</v>
      </c>
      <c r="C51" s="1520" t="s">
        <v>152</v>
      </c>
      <c r="D51" s="1521"/>
      <c r="E51" s="1521"/>
      <c r="F51" s="1521"/>
      <c r="G51" s="1521"/>
      <c r="H51" s="1521"/>
      <c r="I51" s="1521"/>
      <c r="J51" s="1521"/>
      <c r="K51" s="1521"/>
      <c r="L51" s="1521"/>
      <c r="M51" s="1522"/>
    </row>
    <row r="52" spans="1:13" ht="15.75" customHeight="1" x14ac:dyDescent="0.25">
      <c r="A52" s="1507"/>
      <c r="B52" s="732" t="s">
        <v>153</v>
      </c>
      <c r="C52" s="1523" t="s">
        <v>154</v>
      </c>
      <c r="D52" s="1521"/>
      <c r="E52" s="1521"/>
      <c r="F52" s="1521"/>
      <c r="G52" s="1521"/>
      <c r="H52" s="1521"/>
      <c r="I52" s="1521"/>
      <c r="J52" s="1521"/>
      <c r="K52" s="1521"/>
      <c r="L52" s="1521"/>
      <c r="M52" s="1522"/>
    </row>
    <row r="53" spans="1:13" ht="16.5" thickBot="1" x14ac:dyDescent="0.3">
      <c r="A53" s="1510"/>
      <c r="B53" s="732" t="s">
        <v>155</v>
      </c>
      <c r="C53" s="1520"/>
      <c r="D53" s="1521"/>
      <c r="E53" s="1521"/>
      <c r="F53" s="1521"/>
      <c r="G53" s="1521"/>
      <c r="H53" s="1521"/>
      <c r="I53" s="1521"/>
      <c r="J53" s="1521"/>
      <c r="K53" s="1521"/>
      <c r="L53" s="1521"/>
      <c r="M53" s="1522"/>
    </row>
    <row r="54" spans="1:13" ht="15.75" customHeight="1" x14ac:dyDescent="0.25">
      <c r="A54" s="1506" t="s">
        <v>156</v>
      </c>
      <c r="B54" s="734" t="s">
        <v>157</v>
      </c>
      <c r="C54" s="1508"/>
      <c r="D54" s="1508"/>
      <c r="E54" s="1508"/>
      <c r="F54" s="1508"/>
      <c r="G54" s="1508"/>
      <c r="H54" s="1508"/>
      <c r="I54" s="1508"/>
      <c r="J54" s="1508"/>
      <c r="K54" s="1508"/>
      <c r="L54" s="1508"/>
      <c r="M54" s="1508"/>
    </row>
    <row r="55" spans="1:13" ht="30" customHeight="1" x14ac:dyDescent="0.25">
      <c r="A55" s="1507"/>
      <c r="B55" s="734" t="s">
        <v>158</v>
      </c>
      <c r="C55" s="1509"/>
      <c r="D55" s="1509"/>
      <c r="E55" s="1509"/>
      <c r="F55" s="1509"/>
      <c r="G55" s="1509"/>
      <c r="H55" s="1509"/>
      <c r="I55" s="1509"/>
      <c r="J55" s="1509"/>
      <c r="K55" s="1509"/>
      <c r="L55" s="1509"/>
      <c r="M55" s="1509"/>
    </row>
    <row r="56" spans="1:13" ht="30" customHeight="1" thickBot="1" x14ac:dyDescent="0.3">
      <c r="A56" s="1507"/>
      <c r="B56" s="735" t="s">
        <v>79</v>
      </c>
      <c r="C56" s="1508" t="s">
        <v>150</v>
      </c>
      <c r="D56" s="1508"/>
      <c r="E56" s="1508"/>
      <c r="F56" s="1508"/>
      <c r="G56" s="1508"/>
      <c r="H56" s="1508"/>
      <c r="I56" s="1508"/>
      <c r="J56" s="1508"/>
      <c r="K56" s="1508"/>
      <c r="L56" s="1508"/>
      <c r="M56" s="1508"/>
    </row>
    <row r="57" spans="1:13" ht="16.5" thickBot="1" x14ac:dyDescent="0.3">
      <c r="A57" s="4" t="s">
        <v>64</v>
      </c>
      <c r="B57" s="729"/>
      <c r="C57" s="1511" t="s">
        <v>159</v>
      </c>
      <c r="D57" s="1512"/>
      <c r="E57" s="1512"/>
      <c r="F57" s="1512"/>
      <c r="G57" s="1512"/>
      <c r="H57" s="1512"/>
      <c r="I57" s="1512"/>
      <c r="J57" s="1512"/>
      <c r="K57" s="1512"/>
      <c r="L57" s="1512"/>
      <c r="M57" s="1513"/>
    </row>
  </sheetData>
  <mergeCells count="50">
    <mergeCell ref="C6:M6"/>
    <mergeCell ref="C7:G7"/>
    <mergeCell ref="I7:M7"/>
    <mergeCell ref="B8:B10"/>
    <mergeCell ref="C9:D9"/>
    <mergeCell ref="F9:G9"/>
    <mergeCell ref="I9:J9"/>
    <mergeCell ref="C10:D10"/>
    <mergeCell ref="F10:G10"/>
    <mergeCell ref="I10:J10"/>
    <mergeCell ref="C11:M11"/>
    <mergeCell ref="A12:A47"/>
    <mergeCell ref="C12:M12"/>
    <mergeCell ref="B13:B19"/>
    <mergeCell ref="B20:B23"/>
    <mergeCell ref="J25:L25"/>
    <mergeCell ref="B27:B29"/>
    <mergeCell ref="D32:E32"/>
    <mergeCell ref="F32:G32"/>
    <mergeCell ref="H32:I32"/>
    <mergeCell ref="A2:A11"/>
    <mergeCell ref="C2:M2"/>
    <mergeCell ref="C3:M3"/>
    <mergeCell ref="C4:E4"/>
    <mergeCell ref="F4:G4"/>
    <mergeCell ref="C5:M5"/>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0200-000000000000}"/>
    <dataValidation allowBlank="1" showInputMessage="1" showErrorMessage="1" prompt="Seleccione de la lista desplegable" sqref="B4" xr:uid="{00000000-0002-0000-02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2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3000000}"/>
  </dataValidations>
  <hyperlinks>
    <hyperlink ref="C52" r:id="rId1" xr:uid="{00000000-0004-0000-0200-000000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P62"/>
  <sheetViews>
    <sheetView zoomScale="90" zoomScaleNormal="90" workbookViewId="0">
      <selection activeCell="F14" sqref="F14:M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1217</v>
      </c>
      <c r="C1" s="108"/>
      <c r="D1" s="108"/>
      <c r="E1" s="108"/>
      <c r="F1" s="108"/>
      <c r="G1" s="108"/>
      <c r="H1" s="108"/>
      <c r="I1" s="108"/>
      <c r="J1" s="108"/>
      <c r="K1" s="108"/>
      <c r="L1" s="108"/>
      <c r="M1" s="107"/>
    </row>
    <row r="2" spans="1:13" ht="32.25" customHeight="1" x14ac:dyDescent="0.25">
      <c r="A2" s="1542" t="s">
        <v>67</v>
      </c>
      <c r="B2" s="106" t="s">
        <v>68</v>
      </c>
      <c r="C2" s="1744" t="s">
        <v>1218</v>
      </c>
      <c r="D2" s="1745"/>
      <c r="E2" s="1745"/>
      <c r="F2" s="1745"/>
      <c r="G2" s="1745"/>
      <c r="H2" s="1745"/>
      <c r="I2" s="1745"/>
      <c r="J2" s="1745"/>
      <c r="K2" s="1745"/>
      <c r="L2" s="1745"/>
      <c r="M2" s="1746"/>
    </row>
    <row r="3" spans="1:13" ht="31.5" customHeight="1" x14ac:dyDescent="0.25">
      <c r="A3" s="1543"/>
      <c r="B3" s="13" t="s">
        <v>1016</v>
      </c>
      <c r="C3" s="1548" t="s">
        <v>1017</v>
      </c>
      <c r="D3" s="1549"/>
      <c r="E3" s="1549"/>
      <c r="F3" s="1550"/>
      <c r="G3" s="1550"/>
      <c r="H3" s="1550"/>
      <c r="I3" s="1550"/>
      <c r="J3" s="1550"/>
      <c r="K3" s="1550"/>
      <c r="L3" s="1550"/>
      <c r="M3" s="1551"/>
    </row>
    <row r="4" spans="1:13" x14ac:dyDescent="0.25">
      <c r="A4" s="1543"/>
      <c r="B4" s="65" t="s">
        <v>72</v>
      </c>
      <c r="C4" s="1520" t="s">
        <v>448</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1219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4.5" customHeight="1" x14ac:dyDescent="0.25">
      <c r="A11" s="1543"/>
      <c r="B11" s="13" t="s">
        <v>85</v>
      </c>
      <c r="C11" s="1776" t="s">
        <v>1220</v>
      </c>
      <c r="D11" s="1777"/>
      <c r="E11" s="1777"/>
      <c r="F11" s="1777"/>
      <c r="G11" s="1777"/>
      <c r="H11" s="1777"/>
      <c r="I11" s="1777"/>
      <c r="J11" s="1777"/>
      <c r="K11" s="1777"/>
      <c r="L11" s="1777"/>
      <c r="M11" s="1778"/>
    </row>
    <row r="12" spans="1:13" ht="35.25" customHeight="1" x14ac:dyDescent="0.25">
      <c r="A12" s="1543"/>
      <c r="B12" s="13" t="s">
        <v>1021</v>
      </c>
      <c r="C12" s="1776" t="s">
        <v>1221</v>
      </c>
      <c r="D12" s="1777"/>
      <c r="E12" s="1777"/>
      <c r="F12" s="1777"/>
      <c r="G12" s="1777"/>
      <c r="H12" s="1777"/>
      <c r="I12" s="1777"/>
      <c r="J12" s="1777"/>
      <c r="K12" s="1777"/>
      <c r="L12" s="1777"/>
      <c r="M12" s="1778"/>
    </row>
    <row r="13" spans="1:13" ht="31.5" x14ac:dyDescent="0.25">
      <c r="A13" s="1543"/>
      <c r="B13" s="13" t="s">
        <v>1023</v>
      </c>
      <c r="C13" s="1776" t="s">
        <v>1024</v>
      </c>
      <c r="D13" s="1777"/>
      <c r="E13" s="1777"/>
      <c r="F13" s="1777"/>
      <c r="G13" s="1777"/>
      <c r="H13" s="1777"/>
      <c r="I13" s="1777"/>
      <c r="J13" s="1777"/>
      <c r="K13" s="1777"/>
      <c r="L13" s="1777"/>
      <c r="M13" s="1778"/>
    </row>
    <row r="14" spans="1:13" ht="51.75" customHeight="1" x14ac:dyDescent="0.25">
      <c r="A14" s="1543"/>
      <c r="B14" s="1689" t="s">
        <v>1025</v>
      </c>
      <c r="C14" s="1846" t="s">
        <v>322</v>
      </c>
      <c r="D14" s="1847"/>
      <c r="E14" s="127" t="s">
        <v>1026</v>
      </c>
      <c r="F14" s="1848" t="s">
        <v>323</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76" t="s">
        <v>1222</v>
      </c>
      <c r="D16" s="1777"/>
      <c r="E16" s="1777"/>
      <c r="F16" s="1777"/>
      <c r="G16" s="1777"/>
      <c r="H16" s="1777"/>
      <c r="I16" s="1777"/>
      <c r="J16" s="1777"/>
      <c r="K16" s="1777"/>
      <c r="L16" s="1777"/>
      <c r="M16" s="1778"/>
    </row>
    <row r="17" spans="1:13" ht="36" customHeight="1" x14ac:dyDescent="0.25">
      <c r="A17" s="1699"/>
      <c r="B17" s="12" t="s">
        <v>1028</v>
      </c>
      <c r="C17" s="1724" t="s">
        <v>1223</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100</v>
      </c>
      <c r="E23" s="131" t="s">
        <v>101</v>
      </c>
      <c r="F23" s="82" t="s">
        <v>1185</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100</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284" t="s">
        <v>111</v>
      </c>
      <c r="E30" s="146"/>
      <c r="F30" s="145" t="s">
        <v>112</v>
      </c>
      <c r="G30" s="284" t="s">
        <v>111</v>
      </c>
      <c r="H30" s="146"/>
      <c r="I30" s="145" t="s">
        <v>113</v>
      </c>
      <c r="J30" s="284"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6" x14ac:dyDescent="0.25">
      <c r="A33" s="1699"/>
      <c r="B33" s="1528"/>
      <c r="C33" s="330" t="s">
        <v>115</v>
      </c>
      <c r="D33" s="58">
        <v>2023</v>
      </c>
      <c r="E33" s="54"/>
      <c r="F33" s="146" t="s">
        <v>116</v>
      </c>
      <c r="G33" s="56" t="s">
        <v>997</v>
      </c>
      <c r="H33" s="54"/>
      <c r="I33" s="145"/>
      <c r="J33" s="54"/>
      <c r="K33" s="54"/>
      <c r="L33" s="15"/>
      <c r="M33" s="14"/>
    </row>
    <row r="34" spans="1:16" x14ac:dyDescent="0.25">
      <c r="A34" s="1699"/>
      <c r="B34" s="1529"/>
      <c r="C34" s="325"/>
      <c r="D34" s="52"/>
      <c r="E34" s="49"/>
      <c r="F34" s="137"/>
      <c r="G34" s="49"/>
      <c r="H34" s="49"/>
      <c r="I34" s="147"/>
      <c r="J34" s="49"/>
      <c r="K34" s="49"/>
      <c r="L34" s="16"/>
      <c r="M34" s="48"/>
    </row>
    <row r="35" spans="1:16" x14ac:dyDescent="0.25">
      <c r="A35" s="1699"/>
      <c r="B35" s="1539" t="s">
        <v>117</v>
      </c>
      <c r="C35" s="47"/>
      <c r="D35" s="46"/>
      <c r="E35" s="46"/>
      <c r="F35" s="46"/>
      <c r="G35" s="46"/>
      <c r="H35" s="46"/>
      <c r="I35" s="46"/>
      <c r="J35" s="46"/>
      <c r="K35" s="46"/>
      <c r="L35" s="46"/>
      <c r="M35" s="45"/>
    </row>
    <row r="36" spans="1:16" x14ac:dyDescent="0.25">
      <c r="A36" s="1699"/>
      <c r="B36" s="1528"/>
      <c r="C36" s="37"/>
      <c r="D36" s="35">
        <v>2023</v>
      </c>
      <c r="E36" s="35"/>
      <c r="F36" s="35">
        <v>2024</v>
      </c>
      <c r="G36" s="35"/>
      <c r="H36" s="43">
        <v>2025</v>
      </c>
      <c r="I36" s="43"/>
      <c r="J36" s="43">
        <v>2026</v>
      </c>
      <c r="K36" s="35"/>
      <c r="L36" s="35">
        <v>2027</v>
      </c>
      <c r="M36" s="44"/>
    </row>
    <row r="37" spans="1:16" x14ac:dyDescent="0.25">
      <c r="A37" s="1699"/>
      <c r="B37" s="1528"/>
      <c r="C37" s="37"/>
      <c r="D37" s="29"/>
      <c r="E37" s="36">
        <v>2</v>
      </c>
      <c r="F37" s="29"/>
      <c r="G37" s="36">
        <v>2</v>
      </c>
      <c r="H37" s="29"/>
      <c r="I37" s="36">
        <v>2</v>
      </c>
      <c r="J37" s="29"/>
      <c r="K37" s="36">
        <v>2</v>
      </c>
      <c r="L37" s="29"/>
      <c r="M37" s="41">
        <v>2</v>
      </c>
    </row>
    <row r="38" spans="1:16" x14ac:dyDescent="0.25">
      <c r="A38" s="1699"/>
      <c r="B38" s="1528"/>
      <c r="C38" s="37"/>
      <c r="D38" s="35">
        <v>2028</v>
      </c>
      <c r="E38" s="35"/>
      <c r="F38" s="35">
        <v>2029</v>
      </c>
      <c r="G38" s="35"/>
      <c r="H38" s="43">
        <v>2030</v>
      </c>
      <c r="I38" s="43"/>
      <c r="J38" s="43">
        <v>2031</v>
      </c>
      <c r="K38" s="35"/>
      <c r="L38" s="35">
        <v>2032</v>
      </c>
      <c r="M38" s="42"/>
    </row>
    <row r="39" spans="1:16" x14ac:dyDescent="0.25">
      <c r="A39" s="1699"/>
      <c r="B39" s="1528"/>
      <c r="C39" s="37"/>
      <c r="D39" s="29"/>
      <c r="E39" s="36">
        <v>2</v>
      </c>
      <c r="F39" s="29"/>
      <c r="G39" s="36">
        <v>2</v>
      </c>
      <c r="H39" s="29"/>
      <c r="I39" s="36">
        <v>2</v>
      </c>
      <c r="J39" s="29"/>
      <c r="K39" s="36">
        <v>2</v>
      </c>
      <c r="L39" s="29"/>
      <c r="M39" s="41">
        <v>2</v>
      </c>
      <c r="P39"/>
    </row>
    <row r="40" spans="1:16" x14ac:dyDescent="0.25">
      <c r="A40" s="1699"/>
      <c r="B40" s="1528"/>
      <c r="C40" s="37"/>
      <c r="D40" s="35">
        <v>2033</v>
      </c>
      <c r="E40" s="35"/>
      <c r="F40" s="35">
        <v>2034</v>
      </c>
      <c r="G40" s="35"/>
      <c r="H40" s="43"/>
      <c r="I40" s="43"/>
      <c r="J40" s="43"/>
      <c r="K40" s="35"/>
      <c r="L40" s="35"/>
      <c r="M40" s="42"/>
    </row>
    <row r="41" spans="1:16" x14ac:dyDescent="0.25">
      <c r="A41" s="1699"/>
      <c r="B41" s="1528"/>
      <c r="C41" s="37"/>
      <c r="D41" s="29"/>
      <c r="E41" s="36">
        <v>2</v>
      </c>
      <c r="F41" s="29"/>
      <c r="G41" s="36">
        <v>2</v>
      </c>
      <c r="H41" s="29"/>
      <c r="I41" s="36"/>
      <c r="J41" s="29"/>
      <c r="K41" s="36"/>
      <c r="L41" s="29"/>
      <c r="M41" s="41"/>
    </row>
    <row r="42" spans="1:16" x14ac:dyDescent="0.25">
      <c r="A42" s="1699"/>
      <c r="B42" s="1528"/>
      <c r="C42" s="37"/>
      <c r="D42" s="31"/>
      <c r="E42" s="30"/>
      <c r="F42" s="31" t="s">
        <v>133</v>
      </c>
      <c r="G42" s="30"/>
      <c r="H42" s="39"/>
      <c r="I42" s="40"/>
      <c r="J42" s="39"/>
      <c r="K42" s="40"/>
      <c r="L42" s="39"/>
      <c r="M42" s="38"/>
    </row>
    <row r="43" spans="1:16" x14ac:dyDescent="0.25">
      <c r="A43" s="1699"/>
      <c r="B43" s="1528"/>
      <c r="C43" s="37"/>
      <c r="D43" s="29"/>
      <c r="E43" s="36"/>
      <c r="F43" s="36"/>
      <c r="G43" s="36">
        <v>24</v>
      </c>
      <c r="H43" s="1702"/>
      <c r="I43" s="1702"/>
      <c r="J43" s="34"/>
      <c r="K43" s="35"/>
      <c r="L43" s="34"/>
      <c r="M43" s="33"/>
    </row>
    <row r="44" spans="1:16" x14ac:dyDescent="0.25">
      <c r="A44" s="1699"/>
      <c r="B44" s="1528"/>
      <c r="C44" s="32"/>
      <c r="D44" s="31"/>
      <c r="E44" s="30"/>
      <c r="F44" s="31"/>
      <c r="G44" s="30"/>
      <c r="H44" s="27"/>
      <c r="I44" s="28"/>
      <c r="J44" s="27"/>
      <c r="K44" s="28"/>
      <c r="L44" s="27"/>
      <c r="M44" s="26"/>
    </row>
    <row r="45" spans="1:16" ht="18" customHeight="1" x14ac:dyDescent="0.25">
      <c r="A45" s="1699"/>
      <c r="B45" s="1539" t="s">
        <v>134</v>
      </c>
      <c r="C45" s="326"/>
      <c r="D45" s="139"/>
      <c r="E45" s="139"/>
      <c r="F45" s="139"/>
      <c r="G45" s="139"/>
      <c r="H45" s="139"/>
      <c r="I45" s="139"/>
      <c r="J45" s="139"/>
      <c r="K45" s="139"/>
      <c r="L45" s="15"/>
      <c r="M45" s="14"/>
    </row>
    <row r="46" spans="1:16" x14ac:dyDescent="0.25">
      <c r="A46" s="1699"/>
      <c r="B46" s="1528"/>
      <c r="C46" s="20"/>
      <c r="D46" s="23" t="s">
        <v>135</v>
      </c>
      <c r="E46" s="22" t="s">
        <v>136</v>
      </c>
      <c r="F46" s="1730" t="s">
        <v>137</v>
      </c>
      <c r="G46" s="1531"/>
      <c r="H46" s="1531"/>
      <c r="I46" s="1531"/>
      <c r="J46" s="1531"/>
      <c r="K46" s="156" t="s">
        <v>101</v>
      </c>
      <c r="L46" s="1532"/>
      <c r="M46" s="1533"/>
    </row>
    <row r="47" spans="1:16" x14ac:dyDescent="0.25">
      <c r="A47" s="1699"/>
      <c r="B47" s="1528"/>
      <c r="C47" s="20"/>
      <c r="D47" s="19"/>
      <c r="E47" s="161" t="s">
        <v>100</v>
      </c>
      <c r="F47" s="1730"/>
      <c r="G47" s="1531"/>
      <c r="H47" s="1531"/>
      <c r="I47" s="1531"/>
      <c r="J47" s="1531"/>
      <c r="K47" s="15"/>
      <c r="L47" s="1534"/>
      <c r="M47" s="1535"/>
    </row>
    <row r="48" spans="1:16" x14ac:dyDescent="0.25">
      <c r="A48" s="1699"/>
      <c r="B48" s="1529"/>
      <c r="C48" s="17"/>
      <c r="D48" s="16"/>
      <c r="E48" s="16"/>
      <c r="F48" s="16"/>
      <c r="G48" s="16"/>
      <c r="H48" s="16"/>
      <c r="I48" s="16"/>
      <c r="J48" s="16"/>
      <c r="K48" s="16"/>
      <c r="L48" s="15"/>
      <c r="M48" s="14"/>
    </row>
    <row r="49" spans="1:13" ht="52.5" customHeight="1" x14ac:dyDescent="0.25">
      <c r="A49" s="1699"/>
      <c r="B49" s="13" t="s">
        <v>139</v>
      </c>
      <c r="C49" s="1776" t="s">
        <v>1186</v>
      </c>
      <c r="D49" s="1777"/>
      <c r="E49" s="1777"/>
      <c r="F49" s="1777"/>
      <c r="G49" s="1777"/>
      <c r="H49" s="1777"/>
      <c r="I49" s="1777"/>
      <c r="J49" s="1777"/>
      <c r="K49" s="1777"/>
      <c r="L49" s="1777"/>
      <c r="M49" s="1778"/>
    </row>
    <row r="50" spans="1:13" x14ac:dyDescent="0.25">
      <c r="A50" s="1699"/>
      <c r="B50" s="12" t="s">
        <v>141</v>
      </c>
      <c r="C50" s="1776" t="s">
        <v>1204</v>
      </c>
      <c r="D50" s="1777"/>
      <c r="E50" s="1777"/>
      <c r="F50" s="1777"/>
      <c r="G50" s="1777"/>
      <c r="H50" s="1777"/>
      <c r="I50" s="1777"/>
      <c r="J50" s="1777"/>
      <c r="K50" s="1777"/>
      <c r="L50" s="1777"/>
      <c r="M50" s="1778"/>
    </row>
    <row r="51" spans="1:13" x14ac:dyDescent="0.25">
      <c r="A51" s="1699"/>
      <c r="B51" s="12" t="s">
        <v>143</v>
      </c>
      <c r="C51" s="163" t="s">
        <v>1188</v>
      </c>
      <c r="D51" s="157"/>
      <c r="E51" s="157"/>
      <c r="F51" s="157"/>
      <c r="G51" s="157"/>
      <c r="H51" s="157"/>
      <c r="I51" s="157"/>
      <c r="J51" s="157"/>
      <c r="K51" s="157"/>
      <c r="L51" s="157"/>
      <c r="M51" s="158"/>
    </row>
    <row r="52" spans="1:13" x14ac:dyDescent="0.25">
      <c r="A52" s="1699"/>
      <c r="B52" s="12" t="s">
        <v>144</v>
      </c>
      <c r="C52" s="163" t="s">
        <v>136</v>
      </c>
      <c r="D52" s="157"/>
      <c r="E52" s="157"/>
      <c r="F52" s="157"/>
      <c r="G52" s="157"/>
      <c r="H52" s="157"/>
      <c r="I52" s="157"/>
      <c r="J52" s="157"/>
      <c r="K52" s="157"/>
      <c r="L52" s="157"/>
      <c r="M52" s="158"/>
    </row>
    <row r="53" spans="1:13" ht="15.75" customHeight="1" x14ac:dyDescent="0.25">
      <c r="A53" s="1506" t="s">
        <v>60</v>
      </c>
      <c r="B53" s="7" t="s">
        <v>145</v>
      </c>
      <c r="C53" s="1520" t="s">
        <v>1224</v>
      </c>
      <c r="D53" s="1521"/>
      <c r="E53" s="1521"/>
      <c r="F53" s="1521"/>
      <c r="G53" s="1521"/>
      <c r="H53" s="1521"/>
      <c r="I53" s="1521"/>
      <c r="J53" s="1521"/>
      <c r="K53" s="1521"/>
      <c r="L53" s="1521"/>
      <c r="M53" s="1522"/>
    </row>
    <row r="54" spans="1:13" ht="15.75" customHeight="1" x14ac:dyDescent="0.25">
      <c r="A54" s="1507"/>
      <c r="B54" s="7" t="s">
        <v>147</v>
      </c>
      <c r="C54" s="1520" t="s">
        <v>1225</v>
      </c>
      <c r="D54" s="1521"/>
      <c r="E54" s="1521"/>
      <c r="F54" s="1521"/>
      <c r="G54" s="1521"/>
      <c r="H54" s="1521"/>
      <c r="I54" s="1521"/>
      <c r="J54" s="1521"/>
      <c r="K54" s="1521"/>
      <c r="L54" s="1521"/>
      <c r="M54" s="1522"/>
    </row>
    <row r="55" spans="1:13" ht="15.75" customHeight="1" x14ac:dyDescent="0.25">
      <c r="A55" s="1507"/>
      <c r="B55" s="7" t="s">
        <v>149</v>
      </c>
      <c r="C55" s="1520" t="s">
        <v>327</v>
      </c>
      <c r="D55" s="1521"/>
      <c r="E55" s="1521"/>
      <c r="F55" s="1521"/>
      <c r="G55" s="1521"/>
      <c r="H55" s="1521"/>
      <c r="I55" s="1521"/>
      <c r="J55" s="1521"/>
      <c r="K55" s="1521"/>
      <c r="L55" s="1521"/>
      <c r="M55" s="1522"/>
    </row>
    <row r="56" spans="1:13" ht="15.75" customHeight="1" x14ac:dyDescent="0.25">
      <c r="A56" s="1507"/>
      <c r="B56" s="8" t="s">
        <v>151</v>
      </c>
      <c r="C56" s="1520" t="s">
        <v>81</v>
      </c>
      <c r="D56" s="1521"/>
      <c r="E56" s="1521"/>
      <c r="F56" s="1521"/>
      <c r="G56" s="1521"/>
      <c r="H56" s="1521"/>
      <c r="I56" s="1521"/>
      <c r="J56" s="1521"/>
      <c r="K56" s="1521"/>
      <c r="L56" s="1521"/>
      <c r="M56" s="1522"/>
    </row>
    <row r="57" spans="1:13" ht="15.75" customHeight="1" x14ac:dyDescent="0.25">
      <c r="A57" s="1507"/>
      <c r="B57" s="7" t="s">
        <v>153</v>
      </c>
      <c r="C57" s="1856" t="s">
        <v>1226</v>
      </c>
      <c r="D57" s="1521"/>
      <c r="E57" s="1521"/>
      <c r="F57" s="1521"/>
      <c r="G57" s="1521"/>
      <c r="H57" s="1521"/>
      <c r="I57" s="1521"/>
      <c r="J57" s="1521"/>
      <c r="K57" s="1521"/>
      <c r="L57" s="1521"/>
      <c r="M57" s="1522"/>
    </row>
    <row r="58" spans="1:13" ht="16.5" customHeight="1" thickBot="1" x14ac:dyDescent="0.3">
      <c r="A58" s="1510"/>
      <c r="B58" s="7" t="s">
        <v>155</v>
      </c>
      <c r="C58" s="1520" t="s">
        <v>1227</v>
      </c>
      <c r="D58" s="1521"/>
      <c r="E58" s="1521"/>
      <c r="F58" s="1521"/>
      <c r="G58" s="1521"/>
      <c r="H58" s="1521"/>
      <c r="I58" s="1521"/>
      <c r="J58" s="1521"/>
      <c r="K58" s="1521"/>
      <c r="L58" s="1521"/>
      <c r="M58" s="1522"/>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48">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B25:B28"/>
    <mergeCell ref="B32:B34"/>
    <mergeCell ref="B35:B44"/>
    <mergeCell ref="H43:I43"/>
    <mergeCell ref="B45:B48"/>
    <mergeCell ref="F46:F47"/>
    <mergeCell ref="C62:M62"/>
    <mergeCell ref="G46:J47"/>
    <mergeCell ref="L46:M47"/>
    <mergeCell ref="C49:M49"/>
    <mergeCell ref="C50:M50"/>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M7" xr:uid="{00000000-0002-0000-1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D00-000002000000}"/>
    <dataValidation allowBlank="1" showInputMessage="1" showErrorMessage="1" prompt="Identifique la meta ODS a que le apunta el indicador de producto. Seleccione de la lista desplegable." sqref="E14" xr:uid="{00000000-0002-0000-1D00-000003000000}"/>
    <dataValidation allowBlank="1" showInputMessage="1" showErrorMessage="1" prompt="Identifique el ODS a que le apunta el indicador de producto. Seleccione de la lista desplegable._x000a_" sqref="B14:B15" xr:uid="{00000000-0002-0000-1D00-000004000000}"/>
    <dataValidation allowBlank="1" showInputMessage="1" showErrorMessage="1" prompt="Incluir una ficha por cada indicador, ya sea de producto o de resultado" sqref="B1" xr:uid="{00000000-0002-0000-1D00-000005000000}"/>
    <dataValidation allowBlank="1" showInputMessage="1" showErrorMessage="1" prompt="Seleccione de la lista desplegable" sqref="B4 B7 H7" xr:uid="{00000000-0002-0000-1D00-000006000000}"/>
  </dataValidations>
  <hyperlinks>
    <hyperlink ref="C57" r:id="rId1" xr:uid="{00000000-0004-0000-1D00-000000000000}"/>
  </hyperlinks>
  <pageMargins left="0.7" right="0.7" top="0.75" bottom="0.75" header="0.3" footer="0.3"/>
  <pageSetup paperSize="9" orientation="portrait"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sheetPr>
  <dimension ref="A1:M62"/>
  <sheetViews>
    <sheetView topLeftCell="A2" zoomScale="90" zoomScaleNormal="90" workbookViewId="0">
      <selection activeCell="O19" sqref="O19"/>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1228</v>
      </c>
      <c r="C1" s="108"/>
      <c r="D1" s="108"/>
      <c r="E1" s="108"/>
      <c r="F1" s="108"/>
      <c r="G1" s="108"/>
      <c r="H1" s="108"/>
      <c r="I1" s="108"/>
      <c r="J1" s="108"/>
      <c r="K1" s="108"/>
      <c r="L1" s="108"/>
      <c r="M1" s="107"/>
    </row>
    <row r="2" spans="1:13" ht="39.75" customHeight="1" x14ac:dyDescent="0.25">
      <c r="A2" s="1542" t="s">
        <v>67</v>
      </c>
      <c r="B2" s="106" t="s">
        <v>68</v>
      </c>
      <c r="C2" s="1744" t="s">
        <v>1229</v>
      </c>
      <c r="D2" s="1745"/>
      <c r="E2" s="1745"/>
      <c r="F2" s="1745"/>
      <c r="G2" s="1745"/>
      <c r="H2" s="1745"/>
      <c r="I2" s="1745"/>
      <c r="J2" s="1745"/>
      <c r="K2" s="1745"/>
      <c r="L2" s="1745"/>
      <c r="M2" s="1746"/>
    </row>
    <row r="3" spans="1:13" ht="31.5" x14ac:dyDescent="0.25">
      <c r="A3" s="1543"/>
      <c r="B3" s="13" t="s">
        <v>1016</v>
      </c>
      <c r="C3" s="1548" t="s">
        <v>1017</v>
      </c>
      <c r="D3" s="1550"/>
      <c r="E3" s="1550"/>
      <c r="F3" s="1550"/>
      <c r="G3" s="1550"/>
      <c r="H3" s="1550"/>
      <c r="I3" s="1550"/>
      <c r="J3" s="1550"/>
      <c r="K3" s="1550"/>
      <c r="L3" s="1550"/>
      <c r="M3" s="1551"/>
    </row>
    <row r="4" spans="1:13" x14ac:dyDescent="0.25">
      <c r="A4" s="1543"/>
      <c r="B4" s="65" t="s">
        <v>72</v>
      </c>
      <c r="C4" s="1520" t="s">
        <v>448</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1219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9.75" customHeight="1" x14ac:dyDescent="0.25">
      <c r="A11" s="1543"/>
      <c r="B11" s="13" t="s">
        <v>85</v>
      </c>
      <c r="C11" s="1776" t="s">
        <v>1230</v>
      </c>
      <c r="D11" s="1777"/>
      <c r="E11" s="1777"/>
      <c r="F11" s="1777"/>
      <c r="G11" s="1777"/>
      <c r="H11" s="1777"/>
      <c r="I11" s="1777"/>
      <c r="J11" s="1777"/>
      <c r="K11" s="1777"/>
      <c r="L11" s="1777"/>
      <c r="M11" s="1778"/>
    </row>
    <row r="12" spans="1:13" ht="69.75" customHeight="1" x14ac:dyDescent="0.25">
      <c r="A12" s="1543"/>
      <c r="B12" s="13" t="s">
        <v>1021</v>
      </c>
      <c r="C12" s="1776" t="s">
        <v>1231</v>
      </c>
      <c r="D12" s="1777"/>
      <c r="E12" s="1777"/>
      <c r="F12" s="1777"/>
      <c r="G12" s="1777"/>
      <c r="H12" s="1777"/>
      <c r="I12" s="1777"/>
      <c r="J12" s="1777"/>
      <c r="K12" s="1777"/>
      <c r="L12" s="1777"/>
      <c r="M12" s="1778"/>
    </row>
    <row r="13" spans="1:13" ht="31.5" x14ac:dyDescent="0.25">
      <c r="A13" s="1543"/>
      <c r="B13" s="13" t="s">
        <v>1023</v>
      </c>
      <c r="C13" s="1776" t="s">
        <v>1024</v>
      </c>
      <c r="D13" s="1777"/>
      <c r="E13" s="1777"/>
      <c r="F13" s="1777"/>
      <c r="G13" s="1777"/>
      <c r="H13" s="1777"/>
      <c r="I13" s="1777"/>
      <c r="J13" s="1777"/>
      <c r="K13" s="1777"/>
      <c r="L13" s="1777"/>
      <c r="M13" s="1778"/>
    </row>
    <row r="14" spans="1:13" ht="48.75" customHeight="1" x14ac:dyDescent="0.25">
      <c r="A14" s="1543"/>
      <c r="B14" s="1689" t="s">
        <v>1025</v>
      </c>
      <c r="C14" s="1846" t="s">
        <v>322</v>
      </c>
      <c r="D14" s="1847"/>
      <c r="E14" s="127" t="s">
        <v>1026</v>
      </c>
      <c r="F14" s="1848" t="s">
        <v>323</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24" t="s">
        <v>1232</v>
      </c>
      <c r="D16" s="1725"/>
      <c r="E16" s="1725"/>
      <c r="F16" s="1725"/>
      <c r="G16" s="1725"/>
      <c r="H16" s="1725"/>
      <c r="I16" s="1725"/>
      <c r="J16" s="1725"/>
      <c r="K16" s="1725"/>
      <c r="L16" s="1725"/>
      <c r="M16" s="1726"/>
    </row>
    <row r="17" spans="1:13" ht="30.75" customHeight="1" x14ac:dyDescent="0.25">
      <c r="A17" s="1699"/>
      <c r="B17" s="12" t="s">
        <v>1028</v>
      </c>
      <c r="C17" s="1724" t="s">
        <v>1233</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337"/>
      <c r="G22" s="131"/>
      <c r="H22" s="136"/>
      <c r="I22" s="131"/>
      <c r="J22" s="136"/>
      <c r="K22" s="131"/>
      <c r="L22" s="131"/>
      <c r="M22" s="134"/>
    </row>
    <row r="23" spans="1:13" x14ac:dyDescent="0.25">
      <c r="A23" s="1699"/>
      <c r="B23" s="1528"/>
      <c r="C23" s="324" t="s">
        <v>99</v>
      </c>
      <c r="D23" s="135" t="s">
        <v>100</v>
      </c>
      <c r="E23" s="131" t="s">
        <v>101</v>
      </c>
      <c r="F23" s="1857" t="s">
        <v>1234</v>
      </c>
      <c r="G23" s="1857"/>
      <c r="H23" s="1857"/>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44" t="s">
        <v>111</v>
      </c>
      <c r="E30" s="146"/>
      <c r="F30" s="145" t="s">
        <v>112</v>
      </c>
      <c r="G30" s="135" t="s">
        <v>111</v>
      </c>
      <c r="H30" s="146"/>
      <c r="I30" s="145" t="s">
        <v>113</v>
      </c>
      <c r="J30" s="333"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v>2023</v>
      </c>
      <c r="E36" s="35"/>
      <c r="F36" s="35">
        <v>2024</v>
      </c>
      <c r="G36" s="35"/>
      <c r="H36" s="43">
        <v>2025</v>
      </c>
      <c r="I36" s="43"/>
      <c r="J36" s="43">
        <v>2026</v>
      </c>
      <c r="K36" s="35"/>
      <c r="L36" s="35">
        <v>2027</v>
      </c>
      <c r="M36" s="44"/>
    </row>
    <row r="37" spans="1:13" x14ac:dyDescent="0.25">
      <c r="A37" s="1699"/>
      <c r="B37" s="1528"/>
      <c r="C37" s="37"/>
      <c r="D37" s="29"/>
      <c r="E37" s="36">
        <v>1</v>
      </c>
      <c r="F37" s="29"/>
      <c r="G37" s="36">
        <v>1</v>
      </c>
      <c r="H37" s="29"/>
      <c r="I37" s="36">
        <v>1</v>
      </c>
      <c r="J37" s="29"/>
      <c r="K37" s="36">
        <v>1</v>
      </c>
      <c r="L37" s="29"/>
      <c r="M37" s="41">
        <v>1</v>
      </c>
    </row>
    <row r="38" spans="1:13" x14ac:dyDescent="0.25">
      <c r="A38" s="1699"/>
      <c r="B38" s="1528"/>
      <c r="C38" s="37"/>
      <c r="D38" s="35">
        <v>2028</v>
      </c>
      <c r="E38" s="35"/>
      <c r="F38" s="35">
        <v>2029</v>
      </c>
      <c r="G38" s="35"/>
      <c r="H38" s="43">
        <v>2030</v>
      </c>
      <c r="I38" s="43"/>
      <c r="J38" s="43">
        <v>2031</v>
      </c>
      <c r="K38" s="35"/>
      <c r="L38" s="35">
        <v>2032</v>
      </c>
      <c r="M38" s="42"/>
    </row>
    <row r="39" spans="1:13" x14ac:dyDescent="0.25">
      <c r="A39" s="1699"/>
      <c r="B39" s="1528"/>
      <c r="C39" s="37"/>
      <c r="D39" s="29"/>
      <c r="E39" s="36">
        <v>1</v>
      </c>
      <c r="F39" s="29"/>
      <c r="G39" s="36">
        <v>1</v>
      </c>
      <c r="H39" s="29"/>
      <c r="I39" s="36">
        <v>1</v>
      </c>
      <c r="J39" s="29"/>
      <c r="K39" s="36">
        <v>1</v>
      </c>
      <c r="L39" s="29"/>
      <c r="M39" s="41">
        <v>1</v>
      </c>
    </row>
    <row r="40" spans="1:13" x14ac:dyDescent="0.25">
      <c r="A40" s="1699"/>
      <c r="B40" s="1528"/>
      <c r="C40" s="37"/>
      <c r="D40" s="35">
        <v>2033</v>
      </c>
      <c r="E40" s="35"/>
      <c r="F40" s="35">
        <v>2034</v>
      </c>
      <c r="G40" s="35"/>
      <c r="H40" s="43"/>
      <c r="I40" s="43"/>
      <c r="J40" s="43"/>
      <c r="K40" s="35"/>
      <c r="L40" s="35"/>
      <c r="M40" s="42"/>
    </row>
    <row r="41" spans="1:13" x14ac:dyDescent="0.25">
      <c r="A41" s="1699"/>
      <c r="B41" s="1528"/>
      <c r="C41" s="37"/>
      <c r="D41" s="29"/>
      <c r="E41" s="36">
        <v>1</v>
      </c>
      <c r="F41" s="29"/>
      <c r="G41" s="36">
        <v>1</v>
      </c>
      <c r="H41" s="29"/>
      <c r="I41" s="36"/>
      <c r="J41" s="29"/>
      <c r="K41" s="36"/>
      <c r="L41" s="29"/>
      <c r="M41" s="41"/>
    </row>
    <row r="42" spans="1:13" x14ac:dyDescent="0.25">
      <c r="A42" s="1699"/>
      <c r="B42" s="1528"/>
      <c r="C42" s="37"/>
      <c r="D42" s="153"/>
      <c r="E42" s="30"/>
      <c r="F42" s="31" t="s">
        <v>133</v>
      </c>
      <c r="G42" s="30"/>
      <c r="H42" s="39"/>
      <c r="I42" s="40"/>
      <c r="J42" s="39"/>
      <c r="K42" s="40"/>
      <c r="L42" s="39"/>
      <c r="M42" s="38"/>
    </row>
    <row r="43" spans="1:13" x14ac:dyDescent="0.25">
      <c r="A43" s="1699"/>
      <c r="B43" s="1528"/>
      <c r="C43" s="37"/>
      <c r="D43" s="29"/>
      <c r="E43" s="36"/>
      <c r="F43" s="36"/>
      <c r="G43" s="36">
        <v>12</v>
      </c>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c r="E47" s="161" t="s">
        <v>100</v>
      </c>
      <c r="F47" s="1730"/>
      <c r="G47" s="1531"/>
      <c r="H47" s="1531"/>
      <c r="I47" s="1531"/>
      <c r="J47" s="1531"/>
      <c r="K47" s="15"/>
      <c r="L47" s="1534"/>
      <c r="M47" s="1535"/>
    </row>
    <row r="48" spans="1:13" ht="6" customHeight="1" x14ac:dyDescent="0.25">
      <c r="A48" s="1699"/>
      <c r="B48" s="1529"/>
      <c r="C48" s="17"/>
      <c r="D48" s="16"/>
      <c r="E48" s="16"/>
      <c r="F48" s="16"/>
      <c r="G48" s="16"/>
      <c r="H48" s="16"/>
      <c r="I48" s="16"/>
      <c r="J48" s="16"/>
      <c r="K48" s="16"/>
      <c r="L48" s="15"/>
      <c r="M48" s="14"/>
    </row>
    <row r="49" spans="1:13" ht="39" customHeight="1" x14ac:dyDescent="0.25">
      <c r="A49" s="1699"/>
      <c r="B49" s="13" t="s">
        <v>139</v>
      </c>
      <c r="C49" s="1776" t="s">
        <v>1235</v>
      </c>
      <c r="D49" s="1777"/>
      <c r="E49" s="1777"/>
      <c r="F49" s="1777"/>
      <c r="G49" s="1777"/>
      <c r="H49" s="1777"/>
      <c r="I49" s="1777"/>
      <c r="J49" s="1777"/>
      <c r="K49" s="1777"/>
      <c r="L49" s="1777"/>
      <c r="M49" s="1778"/>
    </row>
    <row r="50" spans="1:13" x14ac:dyDescent="0.25">
      <c r="A50" s="1699"/>
      <c r="B50" s="12" t="s">
        <v>141</v>
      </c>
      <c r="C50" s="1776" t="s">
        <v>1202</v>
      </c>
      <c r="D50" s="1777"/>
      <c r="E50" s="1777"/>
      <c r="F50" s="1777"/>
      <c r="G50" s="1777"/>
      <c r="H50" s="1777"/>
      <c r="I50" s="1777"/>
      <c r="J50" s="1777"/>
      <c r="K50" s="1777"/>
      <c r="L50" s="1777"/>
      <c r="M50" s="1778"/>
    </row>
    <row r="51" spans="1:13" x14ac:dyDescent="0.25">
      <c r="A51" s="1699"/>
      <c r="B51" s="12" t="s">
        <v>143</v>
      </c>
      <c r="C51" s="1776">
        <v>30</v>
      </c>
      <c r="D51" s="1777"/>
      <c r="E51" s="1777"/>
      <c r="F51" s="1777"/>
      <c r="G51" s="1777"/>
      <c r="H51" s="1777"/>
      <c r="I51" s="1777"/>
      <c r="J51" s="1777"/>
      <c r="K51" s="1777"/>
      <c r="L51" s="1777"/>
      <c r="M51" s="1778"/>
    </row>
    <row r="52" spans="1:13" x14ac:dyDescent="0.25">
      <c r="A52" s="1699"/>
      <c r="B52" s="12" t="s">
        <v>144</v>
      </c>
      <c r="C52" s="1776" t="s">
        <v>136</v>
      </c>
      <c r="D52" s="1777"/>
      <c r="E52" s="1777"/>
      <c r="F52" s="1777"/>
      <c r="G52" s="1777"/>
      <c r="H52" s="1777"/>
      <c r="I52" s="1777"/>
      <c r="J52" s="1777"/>
      <c r="K52" s="1777"/>
      <c r="L52" s="1777"/>
      <c r="M52" s="1778"/>
    </row>
    <row r="53" spans="1:13" ht="15.75" customHeight="1" x14ac:dyDescent="0.25">
      <c r="A53" s="1506" t="s">
        <v>60</v>
      </c>
      <c r="B53" s="7" t="s">
        <v>145</v>
      </c>
      <c r="C53" s="1520" t="s">
        <v>1224</v>
      </c>
      <c r="D53" s="1521"/>
      <c r="E53" s="1521"/>
      <c r="F53" s="1521"/>
      <c r="G53" s="1521"/>
      <c r="H53" s="1521"/>
      <c r="I53" s="1521"/>
      <c r="J53" s="1521"/>
      <c r="K53" s="1521"/>
      <c r="L53" s="1521"/>
      <c r="M53" s="1522"/>
    </row>
    <row r="54" spans="1:13" ht="15.75" customHeight="1" x14ac:dyDescent="0.25">
      <c r="A54" s="1507"/>
      <c r="B54" s="7" t="s">
        <v>147</v>
      </c>
      <c r="C54" s="1520" t="s">
        <v>1225</v>
      </c>
      <c r="D54" s="1521"/>
      <c r="E54" s="1521"/>
      <c r="F54" s="1521"/>
      <c r="G54" s="1521"/>
      <c r="H54" s="1521"/>
      <c r="I54" s="1521"/>
      <c r="J54" s="1521"/>
      <c r="K54" s="1521"/>
      <c r="L54" s="1521"/>
      <c r="M54" s="1522"/>
    </row>
    <row r="55" spans="1:13" ht="15.75" customHeight="1" x14ac:dyDescent="0.25">
      <c r="A55" s="1507"/>
      <c r="B55" s="7" t="s">
        <v>149</v>
      </c>
      <c r="C55" s="1520" t="s">
        <v>327</v>
      </c>
      <c r="D55" s="1521"/>
      <c r="E55" s="1521"/>
      <c r="F55" s="1521"/>
      <c r="G55" s="1521"/>
      <c r="H55" s="1521"/>
      <c r="I55" s="1521"/>
      <c r="J55" s="1521"/>
      <c r="K55" s="1521"/>
      <c r="L55" s="1521"/>
      <c r="M55" s="1522"/>
    </row>
    <row r="56" spans="1:13" ht="15.75" customHeight="1" x14ac:dyDescent="0.25">
      <c r="A56" s="1507"/>
      <c r="B56" s="8" t="s">
        <v>151</v>
      </c>
      <c r="C56" s="1520" t="s">
        <v>81</v>
      </c>
      <c r="D56" s="1521"/>
      <c r="E56" s="1521"/>
      <c r="F56" s="1521"/>
      <c r="G56" s="1521"/>
      <c r="H56" s="1521"/>
      <c r="I56" s="1521"/>
      <c r="J56" s="1521"/>
      <c r="K56" s="1521"/>
      <c r="L56" s="1521"/>
      <c r="M56" s="1522"/>
    </row>
    <row r="57" spans="1:13" ht="15.75" customHeight="1" x14ac:dyDescent="0.25">
      <c r="A57" s="1507"/>
      <c r="B57" s="7" t="s">
        <v>153</v>
      </c>
      <c r="C57" s="1856" t="s">
        <v>1226</v>
      </c>
      <c r="D57" s="1521"/>
      <c r="E57" s="1521"/>
      <c r="F57" s="1521"/>
      <c r="G57" s="1521"/>
      <c r="H57" s="1521"/>
      <c r="I57" s="1521"/>
      <c r="J57" s="1521"/>
      <c r="K57" s="1521"/>
      <c r="L57" s="1521"/>
      <c r="M57" s="1522"/>
    </row>
    <row r="58" spans="1:13" ht="16.5" thickBot="1" x14ac:dyDescent="0.3">
      <c r="A58" s="1510"/>
      <c r="B58" s="7" t="s">
        <v>155</v>
      </c>
      <c r="C58" s="1520" t="s">
        <v>1227</v>
      </c>
      <c r="D58" s="1521"/>
      <c r="E58" s="1521"/>
      <c r="F58" s="1521"/>
      <c r="G58" s="1521"/>
      <c r="H58" s="1521"/>
      <c r="I58" s="1521"/>
      <c r="J58" s="1521"/>
      <c r="K58" s="1521"/>
      <c r="L58" s="1521"/>
      <c r="M58" s="1522"/>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51">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F23:H23"/>
    <mergeCell ref="B25:B28"/>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E00-000000000000}"/>
    <dataValidation allowBlank="1" showInputMessage="1" showErrorMessage="1" prompt="Incluir una ficha por cada indicador, ya sea de producto o de resultado" sqref="B1" xr:uid="{00000000-0002-0000-1E00-000001000000}"/>
    <dataValidation allowBlank="1" showInputMessage="1" showErrorMessage="1" prompt="Identifique el ODS a que le apunta el indicador de producto. Seleccione de la lista desplegable._x000a_" sqref="B14:B15" xr:uid="{00000000-0002-0000-1E00-000002000000}"/>
    <dataValidation allowBlank="1" showInputMessage="1" showErrorMessage="1" prompt="Identifique la meta ODS a que le apunta el indicador de producto. Seleccione de la lista desplegable." sqref="E14" xr:uid="{00000000-0002-0000-1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5000000}"/>
    <dataValidation type="list" allowBlank="1" showInputMessage="1" showErrorMessage="1" sqref="I7:M7" xr:uid="{00000000-0002-0000-1E00-000006000000}">
      <formula1>INDIRECT($C$7)</formula1>
    </dataValidation>
  </dataValidations>
  <hyperlinks>
    <hyperlink ref="C57" r:id="rId1" xr:uid="{00000000-0004-0000-1E00-000000000000}"/>
  </hyperlinks>
  <pageMargins left="0.7" right="0.7" top="0.75" bottom="0.75" header="0.3" footer="0.3"/>
  <pageSetup paperSize="9" orientation="portrait"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M61"/>
  <sheetViews>
    <sheetView zoomScale="85" zoomScaleNormal="85" workbookViewId="0">
      <selection activeCell="F10" sqref="F10:G10"/>
    </sheetView>
  </sheetViews>
  <sheetFormatPr baseColWidth="10" defaultColWidth="11.42578125" defaultRowHeight="15.75" x14ac:dyDescent="0.25"/>
  <cols>
    <col min="1" max="1" width="25.140625" style="1" customWidth="1"/>
    <col min="2" max="2" width="39.140625" style="2" customWidth="1"/>
    <col min="3" max="5" width="11.42578125" style="1"/>
    <col min="6" max="6" width="26" style="1" customWidth="1"/>
    <col min="7" max="16384" width="11.42578125" style="1"/>
  </cols>
  <sheetData>
    <row r="1" spans="1:13" ht="16.5" thickBot="1" x14ac:dyDescent="0.3">
      <c r="A1" s="110"/>
      <c r="B1" s="109" t="s">
        <v>1236</v>
      </c>
      <c r="C1" s="108"/>
      <c r="D1" s="108"/>
      <c r="E1" s="108"/>
      <c r="F1" s="108"/>
      <c r="G1" s="108"/>
      <c r="H1" s="108"/>
      <c r="I1" s="108"/>
      <c r="J1" s="108"/>
      <c r="K1" s="108"/>
      <c r="L1" s="108"/>
      <c r="M1" s="107"/>
    </row>
    <row r="2" spans="1:13" ht="24" customHeight="1" x14ac:dyDescent="0.25">
      <c r="A2" s="1542" t="s">
        <v>67</v>
      </c>
      <c r="B2" s="106" t="s">
        <v>68</v>
      </c>
      <c r="C2" s="1744" t="s">
        <v>1237</v>
      </c>
      <c r="D2" s="1745"/>
      <c r="E2" s="1745"/>
      <c r="F2" s="1745"/>
      <c r="G2" s="1745"/>
      <c r="H2" s="1745"/>
      <c r="I2" s="1745"/>
      <c r="J2" s="1745"/>
      <c r="K2" s="1745"/>
      <c r="L2" s="1745"/>
      <c r="M2" s="1746"/>
    </row>
    <row r="3" spans="1:13" ht="31.5" x14ac:dyDescent="0.25">
      <c r="A3" s="1543"/>
      <c r="B3" s="13" t="s">
        <v>1016</v>
      </c>
      <c r="C3" s="1520" t="s">
        <v>1017</v>
      </c>
      <c r="D3" s="1521"/>
      <c r="E3" s="1521"/>
      <c r="F3" s="1521"/>
      <c r="G3" s="1521"/>
      <c r="H3" s="1521"/>
      <c r="I3" s="1521"/>
      <c r="J3" s="1521"/>
      <c r="K3" s="1521"/>
      <c r="L3" s="1521"/>
      <c r="M3" s="1522"/>
    </row>
    <row r="4" spans="1:13" ht="27.75" customHeight="1" x14ac:dyDescent="0.25">
      <c r="A4" s="1543"/>
      <c r="B4" s="65" t="s">
        <v>72</v>
      </c>
      <c r="C4" s="1520" t="s">
        <v>342</v>
      </c>
      <c r="D4" s="1521"/>
      <c r="E4" s="1552"/>
      <c r="F4" s="1749" t="s">
        <v>74</v>
      </c>
      <c r="G4" s="1750"/>
      <c r="H4" s="1832" t="s">
        <v>342</v>
      </c>
      <c r="I4" s="1521"/>
      <c r="J4" s="1521"/>
      <c r="K4" s="1521"/>
      <c r="L4" s="1521"/>
      <c r="M4" s="1522"/>
    </row>
    <row r="5" spans="1:13" x14ac:dyDescent="0.25">
      <c r="A5" s="1543"/>
      <c r="B5" s="65" t="s">
        <v>75</v>
      </c>
      <c r="C5" s="105"/>
      <c r="D5" s="101"/>
      <c r="E5" s="101"/>
      <c r="F5" s="101"/>
      <c r="G5" s="101"/>
      <c r="H5" s="101"/>
      <c r="I5" s="101"/>
      <c r="J5" s="101"/>
      <c r="K5" s="101"/>
      <c r="L5" s="101"/>
      <c r="M5" s="100"/>
    </row>
    <row r="6" spans="1:13" x14ac:dyDescent="0.25">
      <c r="A6" s="1543"/>
      <c r="B6" s="65" t="s">
        <v>76</v>
      </c>
      <c r="C6" s="1109" t="s">
        <v>1238</v>
      </c>
      <c r="D6" s="101"/>
      <c r="E6" s="101"/>
      <c r="F6" s="101"/>
      <c r="G6" s="101"/>
      <c r="H6" s="101"/>
      <c r="I6" s="101"/>
      <c r="J6" s="101"/>
      <c r="K6" s="101"/>
      <c r="L6" s="101"/>
      <c r="M6" s="100"/>
    </row>
    <row r="7" spans="1:13" x14ac:dyDescent="0.25">
      <c r="A7" s="1543"/>
      <c r="B7" s="13" t="s">
        <v>929</v>
      </c>
      <c r="C7" s="1685"/>
      <c r="D7" s="1686"/>
      <c r="E7" s="99"/>
      <c r="F7" s="99"/>
      <c r="G7" s="98"/>
      <c r="H7" s="97" t="s">
        <v>79</v>
      </c>
      <c r="I7" s="1687" t="s">
        <v>1239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1.5" customHeight="1" x14ac:dyDescent="0.25">
      <c r="A11" s="1543"/>
      <c r="B11" s="13" t="s">
        <v>85</v>
      </c>
      <c r="C11" s="1724" t="s">
        <v>1240</v>
      </c>
      <c r="D11" s="1725"/>
      <c r="E11" s="1725"/>
      <c r="F11" s="1725"/>
      <c r="G11" s="1725"/>
      <c r="H11" s="1725"/>
      <c r="I11" s="1725"/>
      <c r="J11" s="1725"/>
      <c r="K11" s="1725"/>
      <c r="L11" s="1725"/>
      <c r="M11" s="1726"/>
    </row>
    <row r="12" spans="1:13" ht="15.75" customHeight="1" x14ac:dyDescent="0.25">
      <c r="A12" s="1543"/>
      <c r="B12" s="13" t="s">
        <v>1021</v>
      </c>
      <c r="C12" s="1724" t="s">
        <v>1241</v>
      </c>
      <c r="D12" s="1725"/>
      <c r="E12" s="1725"/>
      <c r="F12" s="1725"/>
      <c r="G12" s="1725"/>
      <c r="H12" s="1725"/>
      <c r="I12" s="1725"/>
      <c r="J12" s="1725"/>
      <c r="K12" s="1725"/>
      <c r="L12" s="1725"/>
      <c r="M12" s="1726"/>
    </row>
    <row r="13" spans="1:13" ht="31.5" x14ac:dyDescent="0.25">
      <c r="A13" s="1543"/>
      <c r="B13" s="13" t="s">
        <v>1023</v>
      </c>
      <c r="C13" s="1738" t="s">
        <v>1242</v>
      </c>
      <c r="D13" s="1739"/>
      <c r="E13" s="1739"/>
      <c r="F13" s="1739"/>
      <c r="G13" s="1739"/>
      <c r="H13" s="1739"/>
      <c r="I13" s="1739"/>
      <c r="J13" s="1739"/>
      <c r="K13" s="1739"/>
      <c r="L13" s="1739"/>
      <c r="M13" s="1740"/>
    </row>
    <row r="14" spans="1:13" ht="64.5" customHeight="1" x14ac:dyDescent="0.25">
      <c r="A14" s="1543"/>
      <c r="B14" s="126" t="s">
        <v>1025</v>
      </c>
      <c r="C14" s="1738" t="s">
        <v>340</v>
      </c>
      <c r="D14" s="1739"/>
      <c r="E14" s="127" t="s">
        <v>1026</v>
      </c>
      <c r="F14" s="1767" t="s">
        <v>1243</v>
      </c>
      <c r="G14" s="1739"/>
      <c r="H14" s="1739"/>
      <c r="I14" s="1739"/>
      <c r="J14" s="1739"/>
      <c r="K14" s="1739"/>
      <c r="L14" s="1739"/>
      <c r="M14" s="1740"/>
    </row>
    <row r="15" spans="1:13" x14ac:dyDescent="0.25">
      <c r="A15" s="1698" t="s">
        <v>48</v>
      </c>
      <c r="B15" s="12" t="s">
        <v>87</v>
      </c>
      <c r="C15" s="1738" t="s">
        <v>341</v>
      </c>
      <c r="D15" s="1739"/>
      <c r="E15" s="1739"/>
      <c r="F15" s="1739"/>
      <c r="G15" s="1739"/>
      <c r="H15" s="1739"/>
      <c r="I15" s="1739"/>
      <c r="J15" s="1739"/>
      <c r="K15" s="1739"/>
      <c r="L15" s="1739"/>
      <c r="M15" s="1740"/>
    </row>
    <row r="16" spans="1:13" ht="27.75" customHeight="1" x14ac:dyDescent="0.25">
      <c r="A16" s="1699"/>
      <c r="B16" s="12" t="s">
        <v>1028</v>
      </c>
      <c r="C16" s="1738" t="s">
        <v>339</v>
      </c>
      <c r="D16" s="1739"/>
      <c r="E16" s="1739"/>
      <c r="F16" s="1739"/>
      <c r="G16" s="1739"/>
      <c r="H16" s="1739"/>
      <c r="I16" s="1739"/>
      <c r="J16" s="1739"/>
      <c r="K16" s="1739"/>
      <c r="L16" s="1739"/>
      <c r="M16" s="1740"/>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161" t="s">
        <v>933</v>
      </c>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135"/>
      <c r="E22" s="131" t="s">
        <v>101</v>
      </c>
      <c r="F22" s="82"/>
      <c r="G22" s="82"/>
      <c r="H22" s="82"/>
      <c r="I22" s="82"/>
      <c r="J22" s="82"/>
      <c r="K22" s="82"/>
      <c r="L22" s="82"/>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c r="H25" s="146"/>
      <c r="I25" s="131" t="s">
        <v>106</v>
      </c>
      <c r="J25" s="161"/>
      <c r="K25" s="146"/>
      <c r="L25" s="15"/>
      <c r="M25" s="14"/>
    </row>
    <row r="26" spans="1:13" x14ac:dyDescent="0.25">
      <c r="A26" s="1699"/>
      <c r="B26" s="1528"/>
      <c r="C26" s="324" t="s">
        <v>107</v>
      </c>
      <c r="D26" s="79"/>
      <c r="E26" s="15"/>
      <c r="F26" s="131" t="s">
        <v>108</v>
      </c>
      <c r="G26" s="161" t="s">
        <v>933</v>
      </c>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x14ac:dyDescent="0.25">
      <c r="A29" s="1699"/>
      <c r="B29" s="70"/>
      <c r="C29" s="329" t="s">
        <v>110</v>
      </c>
      <c r="D29" s="144">
        <v>32</v>
      </c>
      <c r="E29" s="146"/>
      <c r="F29" s="145" t="s">
        <v>112</v>
      </c>
      <c r="G29" s="135">
        <v>2020</v>
      </c>
      <c r="H29" s="146"/>
      <c r="I29" s="145" t="s">
        <v>113</v>
      </c>
      <c r="J29" s="1767" t="s">
        <v>1244</v>
      </c>
      <c r="K29" s="1739"/>
      <c r="L29" s="1768"/>
      <c r="M29" s="164"/>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61"/>
      <c r="M31" s="60"/>
    </row>
    <row r="32" spans="1:13" x14ac:dyDescent="0.25">
      <c r="A32" s="1699"/>
      <c r="B32" s="1528"/>
      <c r="C32" s="330" t="s">
        <v>115</v>
      </c>
      <c r="D32" s="58">
        <v>2022</v>
      </c>
      <c r="E32" s="54"/>
      <c r="F32" s="146" t="s">
        <v>116</v>
      </c>
      <c r="G32" s="58">
        <v>2024</v>
      </c>
      <c r="H32" s="54"/>
      <c r="I32" s="145"/>
      <c r="J32" s="54"/>
      <c r="K32" s="54"/>
      <c r="L32" s="15"/>
      <c r="M32" s="14"/>
    </row>
    <row r="33" spans="1:13" x14ac:dyDescent="0.25">
      <c r="A33" s="1699"/>
      <c r="B33" s="1529"/>
      <c r="C33" s="325"/>
      <c r="D33" s="52"/>
      <c r="E33" s="49"/>
      <c r="F33" s="137"/>
      <c r="G33" s="49"/>
      <c r="H33" s="49"/>
      <c r="I33" s="147"/>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346">
        <v>32</v>
      </c>
      <c r="E36" s="36"/>
      <c r="F36" s="346">
        <v>35</v>
      </c>
      <c r="G36" s="36"/>
      <c r="H36" s="346">
        <v>39</v>
      </c>
      <c r="I36" s="36"/>
      <c r="J36" s="346"/>
      <c r="K36" s="36"/>
      <c r="L36" s="346"/>
      <c r="M36" s="41"/>
    </row>
    <row r="37" spans="1:13" x14ac:dyDescent="0.25">
      <c r="A37" s="1699"/>
      <c r="B37" s="1528"/>
      <c r="C37" s="37"/>
      <c r="D37" s="35" t="s">
        <v>123</v>
      </c>
      <c r="E37" s="35"/>
      <c r="F37" s="35" t="s">
        <v>124</v>
      </c>
      <c r="G37" s="35"/>
      <c r="H37" s="43" t="s">
        <v>125</v>
      </c>
      <c r="I37" s="43"/>
      <c r="J37" s="43" t="s">
        <v>126</v>
      </c>
      <c r="K37" s="35"/>
      <c r="L37" s="35" t="s">
        <v>127</v>
      </c>
      <c r="M37" s="42"/>
    </row>
    <row r="38" spans="1:13" x14ac:dyDescent="0.25">
      <c r="A38" s="1699"/>
      <c r="B38" s="1528"/>
      <c r="C38" s="37"/>
      <c r="D38" s="346"/>
      <c r="E38" s="36"/>
      <c r="F38" s="346"/>
      <c r="G38" s="36"/>
      <c r="H38" s="346"/>
      <c r="I38" s="36"/>
      <c r="J38" s="346"/>
      <c r="K38" s="36"/>
      <c r="L38" s="346"/>
      <c r="M38" s="41"/>
    </row>
    <row r="39" spans="1:13" x14ac:dyDescent="0.25">
      <c r="A39" s="1699"/>
      <c r="B39" s="1528"/>
      <c r="C39" s="37"/>
      <c r="D39" s="35" t="s">
        <v>128</v>
      </c>
      <c r="E39" s="35"/>
      <c r="F39" s="35" t="s">
        <v>129</v>
      </c>
      <c r="G39" s="35"/>
      <c r="H39" s="43" t="s">
        <v>130</v>
      </c>
      <c r="I39" s="43"/>
      <c r="J39" s="43" t="s">
        <v>131</v>
      </c>
      <c r="K39" s="35"/>
      <c r="L39" s="35" t="s">
        <v>132</v>
      </c>
      <c r="M39" s="42"/>
    </row>
    <row r="40" spans="1:13" x14ac:dyDescent="0.25">
      <c r="A40" s="1699"/>
      <c r="B40" s="1528"/>
      <c r="C40" s="37"/>
      <c r="D40" s="346"/>
      <c r="E40" s="36"/>
      <c r="F40" s="346"/>
      <c r="G40" s="36"/>
      <c r="H40" s="346"/>
      <c r="I40" s="36"/>
      <c r="J40" s="346"/>
      <c r="K40" s="36"/>
      <c r="L40" s="29"/>
      <c r="M40" s="41"/>
    </row>
    <row r="41" spans="1:13" x14ac:dyDescent="0.25">
      <c r="A41" s="1699"/>
      <c r="B41" s="1528"/>
      <c r="C41" s="37"/>
      <c r="D41" s="31" t="s">
        <v>132</v>
      </c>
      <c r="E41" s="30"/>
      <c r="F41" s="31" t="s">
        <v>133</v>
      </c>
      <c r="G41" s="30"/>
      <c r="H41" s="39"/>
      <c r="I41" s="40"/>
      <c r="J41" s="39"/>
      <c r="K41" s="40"/>
      <c r="L41" s="39"/>
      <c r="M41" s="38"/>
    </row>
    <row r="42" spans="1:13" x14ac:dyDescent="0.25">
      <c r="A42" s="1699"/>
      <c r="B42" s="1528"/>
      <c r="C42" s="37"/>
      <c r="D42" s="29"/>
      <c r="E42" s="36"/>
      <c r="F42" s="1832">
        <v>106</v>
      </c>
      <c r="G42" s="1552"/>
      <c r="H42" s="1702"/>
      <c r="I42" s="1702"/>
      <c r="J42" s="34"/>
      <c r="K42" s="35"/>
      <c r="L42" s="34"/>
      <c r="M42" s="33"/>
    </row>
    <row r="43" spans="1:13" x14ac:dyDescent="0.25">
      <c r="A43" s="1699"/>
      <c r="B43" s="1528"/>
      <c r="C43" s="32"/>
      <c r="D43" s="31"/>
      <c r="E43" s="30"/>
      <c r="F43" s="31"/>
      <c r="G43" s="30"/>
      <c r="H43" s="27"/>
      <c r="I43" s="28"/>
      <c r="J43" s="27"/>
      <c r="K43" s="28"/>
      <c r="L43" s="27"/>
      <c r="M43" s="26"/>
    </row>
    <row r="44" spans="1:13" ht="18" customHeight="1" x14ac:dyDescent="0.25">
      <c r="A44" s="1699"/>
      <c r="B44" s="1539" t="s">
        <v>134</v>
      </c>
      <c r="C44" s="326"/>
      <c r="D44" s="139"/>
      <c r="E44" s="139"/>
      <c r="F44" s="139"/>
      <c r="G44" s="139"/>
      <c r="H44" s="139"/>
      <c r="I44" s="139"/>
      <c r="J44" s="139"/>
      <c r="K44" s="139"/>
      <c r="L44" s="15"/>
      <c r="M44" s="14"/>
    </row>
    <row r="45" spans="1:13" x14ac:dyDescent="0.25">
      <c r="A45" s="1699"/>
      <c r="B45" s="1528"/>
      <c r="C45" s="20"/>
      <c r="D45" s="23" t="s">
        <v>135</v>
      </c>
      <c r="E45" s="22" t="s">
        <v>136</v>
      </c>
      <c r="F45" s="1730" t="s">
        <v>137</v>
      </c>
      <c r="G45" s="1531" t="s">
        <v>1087</v>
      </c>
      <c r="H45" s="1531"/>
      <c r="I45" s="1531"/>
      <c r="J45" s="1531"/>
      <c r="K45" s="156" t="s">
        <v>101</v>
      </c>
      <c r="L45" s="1532"/>
      <c r="M45" s="1533"/>
    </row>
    <row r="46" spans="1:13" x14ac:dyDescent="0.25">
      <c r="A46" s="1699"/>
      <c r="B46" s="1528"/>
      <c r="C46" s="20"/>
      <c r="D46" s="19" t="s">
        <v>933</v>
      </c>
      <c r="E46" s="161"/>
      <c r="F46" s="1730"/>
      <c r="G46" s="1531"/>
      <c r="H46" s="1531"/>
      <c r="I46" s="1531"/>
      <c r="J46" s="1531"/>
      <c r="K46" s="15"/>
      <c r="L46" s="1534"/>
      <c r="M46" s="1535"/>
    </row>
    <row r="47" spans="1:13" x14ac:dyDescent="0.25">
      <c r="A47" s="1699"/>
      <c r="B47" s="1529"/>
      <c r="C47" s="17"/>
      <c r="D47" s="16"/>
      <c r="E47" s="16"/>
      <c r="F47" s="16"/>
      <c r="G47" s="16"/>
      <c r="H47" s="16"/>
      <c r="I47" s="16"/>
      <c r="J47" s="16"/>
      <c r="K47" s="16"/>
      <c r="L47" s="15"/>
      <c r="M47" s="14"/>
    </row>
    <row r="48" spans="1:13" ht="15.75" customHeight="1" x14ac:dyDescent="0.25">
      <c r="A48" s="1699"/>
      <c r="B48" s="13" t="s">
        <v>139</v>
      </c>
      <c r="C48" s="1724" t="s">
        <v>1245</v>
      </c>
      <c r="D48" s="1725"/>
      <c r="E48" s="1725"/>
      <c r="F48" s="1725"/>
      <c r="G48" s="1725"/>
      <c r="H48" s="1725"/>
      <c r="I48" s="1725"/>
      <c r="J48" s="1725"/>
      <c r="K48" s="1725"/>
      <c r="L48" s="1725"/>
      <c r="M48" s="1726"/>
    </row>
    <row r="49" spans="1:13" x14ac:dyDescent="0.25">
      <c r="A49" s="1699"/>
      <c r="B49" s="12" t="s">
        <v>141</v>
      </c>
      <c r="C49" s="1724" t="s">
        <v>1246</v>
      </c>
      <c r="D49" s="1725"/>
      <c r="E49" s="1725"/>
      <c r="F49" s="1725"/>
      <c r="G49" s="1725"/>
      <c r="H49" s="1725"/>
      <c r="I49" s="1725"/>
      <c r="J49" s="1725"/>
      <c r="K49" s="1725"/>
      <c r="L49" s="1725"/>
      <c r="M49" s="1726"/>
    </row>
    <row r="50" spans="1:13" x14ac:dyDescent="0.25">
      <c r="A50" s="1699"/>
      <c r="B50" s="12" t="s">
        <v>143</v>
      </c>
      <c r="C50" s="163">
        <v>10</v>
      </c>
      <c r="D50" s="157"/>
      <c r="E50" s="157"/>
      <c r="F50" s="157"/>
      <c r="G50" s="157"/>
      <c r="H50" s="157"/>
      <c r="I50" s="157"/>
      <c r="J50" s="157"/>
      <c r="K50" s="157"/>
      <c r="L50" s="157"/>
      <c r="M50" s="158"/>
    </row>
    <row r="51" spans="1:13" x14ac:dyDescent="0.25">
      <c r="A51" s="1699"/>
      <c r="B51" s="12" t="s">
        <v>144</v>
      </c>
      <c r="C51" s="163"/>
      <c r="D51" s="157"/>
      <c r="E51" s="157"/>
      <c r="F51" s="157"/>
      <c r="G51" s="157"/>
      <c r="H51" s="157"/>
      <c r="I51" s="157"/>
      <c r="J51" s="157"/>
      <c r="K51" s="157"/>
      <c r="L51" s="157"/>
      <c r="M51" s="158"/>
    </row>
    <row r="52" spans="1:13" ht="15.75" customHeight="1" x14ac:dyDescent="0.25">
      <c r="A52" s="1506" t="s">
        <v>60</v>
      </c>
      <c r="B52" s="7" t="s">
        <v>145</v>
      </c>
      <c r="C52" s="1548" t="s">
        <v>1247</v>
      </c>
      <c r="D52" s="1550"/>
      <c r="E52" s="1550"/>
      <c r="F52" s="1550"/>
      <c r="G52" s="1550"/>
      <c r="H52" s="1550"/>
      <c r="I52" s="1550"/>
      <c r="J52" s="1550"/>
      <c r="K52" s="1550"/>
      <c r="L52" s="1550"/>
      <c r="M52" s="1551"/>
    </row>
    <row r="53" spans="1:13" ht="15.75" customHeight="1" x14ac:dyDescent="0.25">
      <c r="A53" s="1507"/>
      <c r="B53" s="7" t="s">
        <v>147</v>
      </c>
      <c r="C53" s="1548" t="s">
        <v>1104</v>
      </c>
      <c r="D53" s="1550"/>
      <c r="E53" s="1550"/>
      <c r="F53" s="1550"/>
      <c r="G53" s="1550"/>
      <c r="H53" s="1550"/>
      <c r="I53" s="1550"/>
      <c r="J53" s="1550"/>
      <c r="K53" s="1550"/>
      <c r="L53" s="1550"/>
      <c r="M53" s="1551"/>
    </row>
    <row r="54" spans="1:13" x14ac:dyDescent="0.25">
      <c r="A54" s="1507"/>
      <c r="B54" s="7" t="s">
        <v>149</v>
      </c>
      <c r="C54" s="1548" t="s">
        <v>1248</v>
      </c>
      <c r="D54" s="1550"/>
      <c r="E54" s="1550"/>
      <c r="F54" s="1550"/>
      <c r="G54" s="1550"/>
      <c r="H54" s="1550"/>
      <c r="I54" s="1550"/>
      <c r="J54" s="1550"/>
      <c r="K54" s="1550"/>
      <c r="L54" s="1550"/>
      <c r="M54" s="1551"/>
    </row>
    <row r="55" spans="1:13" ht="15.75" customHeight="1" x14ac:dyDescent="0.25">
      <c r="A55" s="1507"/>
      <c r="B55" s="8" t="s">
        <v>151</v>
      </c>
      <c r="C55" s="1548" t="s">
        <v>1249</v>
      </c>
      <c r="D55" s="1550"/>
      <c r="E55" s="1550"/>
      <c r="F55" s="1550"/>
      <c r="G55" s="1550"/>
      <c r="H55" s="1550"/>
      <c r="I55" s="1550"/>
      <c r="J55" s="1550"/>
      <c r="K55" s="1550"/>
      <c r="L55" s="1550"/>
      <c r="M55" s="1551"/>
    </row>
    <row r="56" spans="1:13" ht="15.75" customHeight="1" x14ac:dyDescent="0.25">
      <c r="A56" s="1507"/>
      <c r="B56" s="7" t="s">
        <v>153</v>
      </c>
      <c r="C56" s="1858" t="s">
        <v>1250</v>
      </c>
      <c r="D56" s="1550"/>
      <c r="E56" s="1550"/>
      <c r="F56" s="1550"/>
      <c r="G56" s="1550"/>
      <c r="H56" s="1550"/>
      <c r="I56" s="1550"/>
      <c r="J56" s="1550"/>
      <c r="K56" s="1550"/>
      <c r="L56" s="1550"/>
      <c r="M56" s="1551"/>
    </row>
    <row r="57" spans="1:13" ht="16.5" thickBot="1" x14ac:dyDescent="0.3">
      <c r="A57" s="1510"/>
      <c r="B57" s="7" t="s">
        <v>155</v>
      </c>
      <c r="C57" s="1548">
        <v>2976030</v>
      </c>
      <c r="D57" s="1550"/>
      <c r="E57" s="1550"/>
      <c r="F57" s="1550"/>
      <c r="G57" s="1550"/>
      <c r="H57" s="1550"/>
      <c r="I57" s="1550"/>
      <c r="J57" s="1550"/>
      <c r="K57" s="1550"/>
      <c r="L57" s="1550"/>
      <c r="M57" s="1551"/>
    </row>
    <row r="58" spans="1:13" ht="15.75" customHeight="1" x14ac:dyDescent="0.25">
      <c r="A58" s="1506" t="s">
        <v>156</v>
      </c>
      <c r="B58" s="6" t="s">
        <v>157</v>
      </c>
      <c r="C58" s="1548" t="s">
        <v>1247</v>
      </c>
      <c r="D58" s="1550"/>
      <c r="E58" s="1550"/>
      <c r="F58" s="1550"/>
      <c r="G58" s="1550"/>
      <c r="H58" s="1550"/>
      <c r="I58" s="1550"/>
      <c r="J58" s="1550"/>
      <c r="K58" s="1550"/>
      <c r="L58" s="1550"/>
      <c r="M58" s="1551"/>
    </row>
    <row r="59" spans="1:13" ht="15.75" customHeight="1" x14ac:dyDescent="0.25">
      <c r="A59" s="1507"/>
      <c r="B59" s="6" t="s">
        <v>158</v>
      </c>
      <c r="C59" s="1548" t="s">
        <v>1104</v>
      </c>
      <c r="D59" s="1550"/>
      <c r="E59" s="1550"/>
      <c r="F59" s="1550"/>
      <c r="G59" s="1550"/>
      <c r="H59" s="1550"/>
      <c r="I59" s="1550"/>
      <c r="J59" s="1550"/>
      <c r="K59" s="1550"/>
      <c r="L59" s="1550"/>
      <c r="M59" s="1551"/>
    </row>
    <row r="60" spans="1:13" ht="30" customHeight="1" thickBot="1" x14ac:dyDescent="0.3">
      <c r="A60" s="1507"/>
      <c r="B60" s="5" t="s">
        <v>79</v>
      </c>
      <c r="C60" s="1548" t="s">
        <v>1248</v>
      </c>
      <c r="D60" s="1550"/>
      <c r="E60" s="1550"/>
      <c r="F60" s="1550"/>
      <c r="G60" s="1550"/>
      <c r="H60" s="1550"/>
      <c r="I60" s="1550"/>
      <c r="J60" s="1550"/>
      <c r="K60" s="1550"/>
      <c r="L60" s="1550"/>
      <c r="M60" s="1551"/>
    </row>
    <row r="61" spans="1:13" ht="16.5" thickBot="1" x14ac:dyDescent="0.3">
      <c r="A61" s="4" t="s">
        <v>64</v>
      </c>
      <c r="B61" s="3"/>
      <c r="C61" s="1755"/>
      <c r="D61" s="1708"/>
      <c r="E61" s="1708"/>
      <c r="F61" s="1708"/>
      <c r="G61" s="1708"/>
      <c r="H61" s="1708"/>
      <c r="I61" s="1708"/>
      <c r="J61" s="1708"/>
      <c r="K61" s="1708"/>
      <c r="L61" s="1708"/>
      <c r="M61" s="1709"/>
    </row>
  </sheetData>
  <mergeCells count="48">
    <mergeCell ref="C12:M12"/>
    <mergeCell ref="A2:A14"/>
    <mergeCell ref="C2:M2"/>
    <mergeCell ref="C3:M3"/>
    <mergeCell ref="F4:G4"/>
    <mergeCell ref="H4:M4"/>
    <mergeCell ref="C7:D7"/>
    <mergeCell ref="I7:M7"/>
    <mergeCell ref="B8:B10"/>
    <mergeCell ref="C9:D9"/>
    <mergeCell ref="F9:G9"/>
    <mergeCell ref="I9:J9"/>
    <mergeCell ref="C10:D10"/>
    <mergeCell ref="F10:G10"/>
    <mergeCell ref="I10:J10"/>
    <mergeCell ref="C11:M11"/>
    <mergeCell ref="B34:B43"/>
    <mergeCell ref="F42:G42"/>
    <mergeCell ref="H42:I42"/>
    <mergeCell ref="B44:B47"/>
    <mergeCell ref="F45:F46"/>
    <mergeCell ref="C61:M61"/>
    <mergeCell ref="G45:J46"/>
    <mergeCell ref="L45:M46"/>
    <mergeCell ref="C48:M48"/>
    <mergeCell ref="C49:M49"/>
    <mergeCell ref="C52:M52"/>
    <mergeCell ref="C53:M53"/>
    <mergeCell ref="C54:M54"/>
    <mergeCell ref="C55:M55"/>
    <mergeCell ref="C56:M56"/>
    <mergeCell ref="C57:M57"/>
    <mergeCell ref="F14:M14"/>
    <mergeCell ref="C4:E4"/>
    <mergeCell ref="A58:A60"/>
    <mergeCell ref="C58:M58"/>
    <mergeCell ref="C59:M59"/>
    <mergeCell ref="C60:M60"/>
    <mergeCell ref="A52:A57"/>
    <mergeCell ref="C13:M13"/>
    <mergeCell ref="C14:D14"/>
    <mergeCell ref="A15:A51"/>
    <mergeCell ref="C15:M15"/>
    <mergeCell ref="C16:M16"/>
    <mergeCell ref="B17:B23"/>
    <mergeCell ref="B24:B27"/>
    <mergeCell ref="J29:L29"/>
    <mergeCell ref="B31:B33"/>
  </mergeCells>
  <dataValidations count="7">
    <dataValidation type="list" allowBlank="1" showInputMessage="1" showErrorMessage="1" sqref="I7:M7" xr:uid="{00000000-0002-0000-1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F00-000002000000}"/>
    <dataValidation allowBlank="1" showInputMessage="1" showErrorMessage="1" prompt="Identifique la meta ODS a que le apunta el indicador de producto. Seleccione de la lista desplegable." sqref="E14" xr:uid="{00000000-0002-0000-1F00-000003000000}"/>
    <dataValidation allowBlank="1" showInputMessage="1" showErrorMessage="1" prompt="Identifique el ODS a que le apunta el indicador de producto. Seleccione de la lista desplegable._x000a_" sqref="B14" xr:uid="{00000000-0002-0000-1F00-000004000000}"/>
    <dataValidation allowBlank="1" showInputMessage="1" showErrorMessage="1" prompt="Incluir una ficha por cada indicador, ya sea de producto o de resultado" sqref="B1" xr:uid="{00000000-0002-0000-1F00-000005000000}"/>
    <dataValidation allowBlank="1" showInputMessage="1" showErrorMessage="1" prompt="Seleccione de la lista desplegable" sqref="B4 B7 H7" xr:uid="{00000000-0002-0000-1F00-000006000000}"/>
  </dataValidations>
  <hyperlinks>
    <hyperlink ref="C56" r:id="rId1" xr:uid="{00000000-0004-0000-1F00-000000000000}"/>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M62"/>
  <sheetViews>
    <sheetView topLeftCell="B31" zoomScale="85" zoomScaleNormal="85" workbookViewId="0">
      <selection activeCell="F30" sqref="F30"/>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1165</v>
      </c>
      <c r="C1" s="108"/>
      <c r="D1" s="108"/>
      <c r="E1" s="108"/>
      <c r="F1" s="108"/>
      <c r="G1" s="108"/>
      <c r="H1" s="108"/>
      <c r="I1" s="108"/>
      <c r="J1" s="108"/>
      <c r="K1" s="108"/>
      <c r="L1" s="108"/>
      <c r="M1" s="107"/>
    </row>
    <row r="2" spans="1:13" ht="32.25" customHeight="1" x14ac:dyDescent="0.25">
      <c r="A2" s="1542" t="s">
        <v>67</v>
      </c>
      <c r="B2" s="106" t="s">
        <v>68</v>
      </c>
      <c r="C2" s="1545" t="s">
        <v>1251</v>
      </c>
      <c r="D2" s="1546"/>
      <c r="E2" s="1546"/>
      <c r="F2" s="1546"/>
      <c r="G2" s="1546"/>
      <c r="H2" s="1546"/>
      <c r="I2" s="1546"/>
      <c r="J2" s="1546"/>
      <c r="K2" s="1546"/>
      <c r="L2" s="1546"/>
      <c r="M2" s="1547"/>
    </row>
    <row r="3" spans="1:13" ht="31.5" x14ac:dyDescent="0.25">
      <c r="A3" s="1543"/>
      <c r="B3" s="13" t="s">
        <v>1016</v>
      </c>
      <c r="C3" s="1548" t="s">
        <v>1167</v>
      </c>
      <c r="D3" s="1550"/>
      <c r="E3" s="1550"/>
      <c r="F3" s="1550"/>
      <c r="G3" s="1550"/>
      <c r="H3" s="1550"/>
      <c r="I3" s="1550"/>
      <c r="J3" s="1550"/>
      <c r="K3" s="1550"/>
      <c r="L3" s="1550"/>
      <c r="M3" s="1551"/>
    </row>
    <row r="4" spans="1:13" ht="96.75" customHeight="1" x14ac:dyDescent="0.25">
      <c r="A4" s="1543"/>
      <c r="B4" s="65" t="s">
        <v>72</v>
      </c>
      <c r="C4" s="1520"/>
      <c r="D4" s="1521"/>
      <c r="E4" s="1552"/>
      <c r="F4" s="1553" t="s">
        <v>74</v>
      </c>
      <c r="G4" s="1554"/>
      <c r="H4" s="102">
        <v>119</v>
      </c>
      <c r="I4" s="1747" t="s">
        <v>1252</v>
      </c>
      <c r="J4" s="1550"/>
      <c r="K4" s="1550"/>
      <c r="L4" s="1550"/>
      <c r="M4" s="1551"/>
    </row>
    <row r="5" spans="1:13" x14ac:dyDescent="0.25">
      <c r="A5" s="1543"/>
      <c r="B5" s="65" t="s">
        <v>75</v>
      </c>
      <c r="C5" s="1548" t="s">
        <v>1253</v>
      </c>
      <c r="D5" s="1550"/>
      <c r="E5" s="1550"/>
      <c r="F5" s="1550"/>
      <c r="G5" s="1550"/>
      <c r="H5" s="1550"/>
      <c r="I5" s="1550"/>
      <c r="J5" s="1550"/>
      <c r="K5" s="1550"/>
      <c r="L5" s="1550"/>
      <c r="M5" s="1551"/>
    </row>
    <row r="6" spans="1:13" ht="48.75" customHeight="1" x14ac:dyDescent="0.25">
      <c r="A6" s="1543"/>
      <c r="B6" s="65" t="s">
        <v>76</v>
      </c>
      <c r="C6" s="1548" t="s">
        <v>1254</v>
      </c>
      <c r="D6" s="1550"/>
      <c r="E6" s="1550"/>
      <c r="F6" s="1550"/>
      <c r="G6" s="1550"/>
      <c r="H6" s="1550"/>
      <c r="I6" s="1550"/>
      <c r="J6" s="1550"/>
      <c r="K6" s="1550"/>
      <c r="L6" s="1550"/>
      <c r="M6" s="1551"/>
    </row>
    <row r="7" spans="1:13" x14ac:dyDescent="0.25">
      <c r="A7" s="1543"/>
      <c r="B7" s="13" t="s">
        <v>929</v>
      </c>
      <c r="C7" s="1685"/>
      <c r="D7" s="1686"/>
      <c r="E7" s="99"/>
      <c r="F7" s="99"/>
      <c r="G7" s="98"/>
      <c r="H7" s="97" t="s">
        <v>79</v>
      </c>
      <c r="I7" s="1687" t="s">
        <v>388</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1255</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75" customHeight="1" x14ac:dyDescent="0.25">
      <c r="A11" s="1543"/>
      <c r="B11" s="13" t="s">
        <v>85</v>
      </c>
      <c r="C11" s="1514" t="s">
        <v>1256</v>
      </c>
      <c r="D11" s="1515"/>
      <c r="E11" s="1515"/>
      <c r="F11" s="1515"/>
      <c r="G11" s="1515"/>
      <c r="H11" s="1515"/>
      <c r="I11" s="1515"/>
      <c r="J11" s="1515"/>
      <c r="K11" s="1515"/>
      <c r="L11" s="1515"/>
      <c r="M11" s="1516"/>
    </row>
    <row r="12" spans="1:13" ht="151.5" customHeight="1" x14ac:dyDescent="0.25">
      <c r="A12" s="1543"/>
      <c r="B12" s="13" t="s">
        <v>1021</v>
      </c>
      <c r="C12" s="1514" t="s">
        <v>1257</v>
      </c>
      <c r="D12" s="1515"/>
      <c r="E12" s="1515"/>
      <c r="F12" s="1515"/>
      <c r="G12" s="1515"/>
      <c r="H12" s="1515"/>
      <c r="I12" s="1515"/>
      <c r="J12" s="1515"/>
      <c r="K12" s="1515"/>
      <c r="L12" s="1515"/>
      <c r="M12" s="1516"/>
    </row>
    <row r="13" spans="1:13" ht="31.5" x14ac:dyDescent="0.25">
      <c r="A13" s="1543"/>
      <c r="B13" s="13" t="s">
        <v>1023</v>
      </c>
      <c r="C13" s="1514" t="s">
        <v>1182</v>
      </c>
      <c r="D13" s="1515"/>
      <c r="E13" s="1515"/>
      <c r="F13" s="1515"/>
      <c r="G13" s="1515"/>
      <c r="H13" s="1515"/>
      <c r="I13" s="1515"/>
      <c r="J13" s="1515"/>
      <c r="K13" s="1515"/>
      <c r="L13" s="1515"/>
      <c r="M13" s="1516"/>
    </row>
    <row r="14" spans="1:13" x14ac:dyDescent="0.25">
      <c r="A14" s="1543"/>
      <c r="B14" s="1689" t="s">
        <v>1025</v>
      </c>
      <c r="C14" s="1517"/>
      <c r="D14" s="1518"/>
      <c r="E14" s="93" t="s">
        <v>1026</v>
      </c>
      <c r="F14" s="1540" t="s">
        <v>1258</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7" t="s">
        <v>717</v>
      </c>
      <c r="D16" s="1518"/>
      <c r="E16" s="1518"/>
      <c r="F16" s="1518"/>
      <c r="G16" s="1518"/>
      <c r="H16" s="1518"/>
      <c r="I16" s="1518"/>
      <c r="J16" s="1518"/>
      <c r="K16" s="1518"/>
      <c r="L16" s="1518"/>
      <c r="M16" s="1519"/>
    </row>
    <row r="17" spans="1:13" ht="74.25" customHeight="1" x14ac:dyDescent="0.25">
      <c r="A17" s="1699"/>
      <c r="B17" s="12" t="s">
        <v>1028</v>
      </c>
      <c r="C17" s="1517" t="s">
        <v>363</v>
      </c>
      <c r="D17" s="1518"/>
      <c r="E17" s="1518"/>
      <c r="F17" s="1518"/>
      <c r="G17" s="1518"/>
      <c r="H17" s="1518"/>
      <c r="I17" s="1518"/>
      <c r="J17" s="1518"/>
      <c r="K17" s="1518"/>
      <c r="L17" s="1518"/>
      <c r="M17" s="1519"/>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t="s">
        <v>100</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t="s">
        <v>100</v>
      </c>
      <c r="H26" s="57"/>
      <c r="I26" s="78" t="s">
        <v>106</v>
      </c>
      <c r="J26" s="18"/>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ht="31.5" x14ac:dyDescent="0.25">
      <c r="A30" s="1699"/>
      <c r="B30" s="70"/>
      <c r="C30" s="69" t="s">
        <v>110</v>
      </c>
      <c r="D30" s="68">
        <v>300</v>
      </c>
      <c r="E30" s="57"/>
      <c r="F30" s="55" t="s">
        <v>112</v>
      </c>
      <c r="G30" s="67">
        <v>2021</v>
      </c>
      <c r="H30" s="57"/>
      <c r="I30" s="55" t="s">
        <v>113</v>
      </c>
      <c r="J30" s="120" t="s">
        <v>1259</v>
      </c>
      <c r="K30" s="116"/>
      <c r="L30" s="119"/>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1260</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300</v>
      </c>
      <c r="E37" s="620"/>
      <c r="F37" s="166">
        <v>315</v>
      </c>
      <c r="G37" s="620"/>
      <c r="H37" s="166">
        <v>331</v>
      </c>
      <c r="I37" s="36"/>
      <c r="J37" s="29"/>
      <c r="K37" s="36"/>
      <c r="L37" s="29"/>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832">
        <f>+D37+F37+H37</f>
        <v>946</v>
      </c>
      <c r="G43" s="1552"/>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138</v>
      </c>
      <c r="L46" s="1532"/>
      <c r="M46" s="1533"/>
    </row>
    <row r="47" spans="1:13" x14ac:dyDescent="0.25">
      <c r="A47" s="1699"/>
      <c r="B47" s="1528"/>
      <c r="C47" s="20"/>
      <c r="D47" s="19"/>
      <c r="E47" s="18" t="s">
        <v>100</v>
      </c>
      <c r="F47" s="1530"/>
      <c r="G47" s="1531"/>
      <c r="H47" s="1531"/>
      <c r="I47" s="1531"/>
      <c r="J47" s="1531"/>
      <c r="K47" s="15"/>
      <c r="L47" s="1534"/>
      <c r="M47" s="1535"/>
    </row>
    <row r="48" spans="1:13" x14ac:dyDescent="0.25">
      <c r="A48" s="1699"/>
      <c r="B48" s="1529"/>
      <c r="C48" s="20"/>
      <c r="D48" s="15"/>
      <c r="E48" s="15"/>
      <c r="F48" s="15"/>
      <c r="G48" s="15"/>
      <c r="H48" s="15"/>
      <c r="I48" s="15"/>
      <c r="J48" s="15"/>
      <c r="K48" s="15"/>
      <c r="L48" s="15"/>
      <c r="M48" s="14"/>
    </row>
    <row r="49" spans="1:13" x14ac:dyDescent="0.25">
      <c r="A49" s="1699"/>
      <c r="B49" s="605" t="s">
        <v>139</v>
      </c>
      <c r="C49" s="1859" t="s">
        <v>1261</v>
      </c>
      <c r="D49" s="1859"/>
      <c r="E49" s="1859"/>
      <c r="F49" s="1859"/>
      <c r="G49" s="1859"/>
      <c r="H49" s="1859"/>
      <c r="I49" s="1859"/>
      <c r="J49" s="1859"/>
      <c r="K49" s="1859"/>
      <c r="L49" s="1859"/>
      <c r="M49" s="1859"/>
    </row>
    <row r="50" spans="1:13" x14ac:dyDescent="0.25">
      <c r="A50" s="1699"/>
      <c r="B50" s="613" t="s">
        <v>141</v>
      </c>
      <c r="C50" s="1859" t="s">
        <v>1262</v>
      </c>
      <c r="D50" s="1859"/>
      <c r="E50" s="1859"/>
      <c r="F50" s="1859"/>
      <c r="G50" s="1859"/>
      <c r="H50" s="1859"/>
      <c r="I50" s="1859"/>
      <c r="J50" s="1859"/>
      <c r="K50" s="1859"/>
      <c r="L50" s="1859"/>
      <c r="M50" s="1859"/>
    </row>
    <row r="51" spans="1:13" x14ac:dyDescent="0.25">
      <c r="A51" s="1699"/>
      <c r="B51" s="613" t="s">
        <v>143</v>
      </c>
      <c r="C51" s="1862">
        <v>30</v>
      </c>
      <c r="D51" s="1862"/>
      <c r="E51" s="1862"/>
      <c r="F51" s="1862"/>
      <c r="G51" s="1862"/>
      <c r="H51" s="1862"/>
      <c r="I51" s="1862"/>
      <c r="J51" s="1862"/>
      <c r="K51" s="1862"/>
      <c r="L51" s="1862"/>
      <c r="M51" s="1862"/>
    </row>
    <row r="52" spans="1:13" x14ac:dyDescent="0.25">
      <c r="A52" s="1699"/>
      <c r="B52" s="613" t="s">
        <v>144</v>
      </c>
      <c r="C52" s="1859" t="s">
        <v>111</v>
      </c>
      <c r="D52" s="1859"/>
      <c r="E52" s="1859"/>
      <c r="F52" s="1859"/>
      <c r="G52" s="1859"/>
      <c r="H52" s="1859"/>
      <c r="I52" s="1859"/>
      <c r="J52" s="1859"/>
      <c r="K52" s="1859"/>
      <c r="L52" s="1859"/>
      <c r="M52" s="1859"/>
    </row>
    <row r="53" spans="1:13" ht="15.75" customHeight="1" x14ac:dyDescent="0.25">
      <c r="A53" s="1506" t="s">
        <v>60</v>
      </c>
      <c r="B53" s="343" t="s">
        <v>145</v>
      </c>
      <c r="C53" s="1859" t="s">
        <v>1263</v>
      </c>
      <c r="D53" s="1859"/>
      <c r="E53" s="1859"/>
      <c r="F53" s="1859"/>
      <c r="G53" s="1859"/>
      <c r="H53" s="1859"/>
      <c r="I53" s="1859"/>
      <c r="J53" s="1859"/>
      <c r="K53" s="1859"/>
      <c r="L53" s="1859"/>
      <c r="M53" s="1859"/>
    </row>
    <row r="54" spans="1:13" x14ac:dyDescent="0.25">
      <c r="A54" s="1507"/>
      <c r="B54" s="343" t="s">
        <v>147</v>
      </c>
      <c r="C54" s="1859" t="s">
        <v>1264</v>
      </c>
      <c r="D54" s="1859"/>
      <c r="E54" s="1859"/>
      <c r="F54" s="1859"/>
      <c r="G54" s="1859"/>
      <c r="H54" s="1859"/>
      <c r="I54" s="1859"/>
      <c r="J54" s="1859"/>
      <c r="K54" s="1859"/>
      <c r="L54" s="1859"/>
      <c r="M54" s="1859"/>
    </row>
    <row r="55" spans="1:13" x14ac:dyDescent="0.25">
      <c r="A55" s="1507"/>
      <c r="B55" s="343" t="s">
        <v>149</v>
      </c>
      <c r="C55" s="1859" t="s">
        <v>1265</v>
      </c>
      <c r="D55" s="1859"/>
      <c r="E55" s="1859"/>
      <c r="F55" s="1859"/>
      <c r="G55" s="1859"/>
      <c r="H55" s="1859"/>
      <c r="I55" s="1859"/>
      <c r="J55" s="1859"/>
      <c r="K55" s="1859"/>
      <c r="L55" s="1859"/>
      <c r="M55" s="1859"/>
    </row>
    <row r="56" spans="1:13" ht="15.75" customHeight="1" x14ac:dyDescent="0.25">
      <c r="A56" s="1507"/>
      <c r="B56" s="716" t="s">
        <v>151</v>
      </c>
      <c r="C56" s="1859" t="s">
        <v>1266</v>
      </c>
      <c r="D56" s="1859"/>
      <c r="E56" s="1859"/>
      <c r="F56" s="1859"/>
      <c r="G56" s="1859"/>
      <c r="H56" s="1859"/>
      <c r="I56" s="1859"/>
      <c r="J56" s="1859"/>
      <c r="K56" s="1859"/>
      <c r="L56" s="1859"/>
      <c r="M56" s="1859"/>
    </row>
    <row r="57" spans="1:13" ht="15.75" customHeight="1" x14ac:dyDescent="0.25">
      <c r="A57" s="1507"/>
      <c r="B57" s="343" t="s">
        <v>153</v>
      </c>
      <c r="C57" s="1861" t="s">
        <v>372</v>
      </c>
      <c r="D57" s="1859"/>
      <c r="E57" s="1859"/>
      <c r="F57" s="1859"/>
      <c r="G57" s="1859"/>
      <c r="H57" s="1859"/>
      <c r="I57" s="1859"/>
      <c r="J57" s="1859"/>
      <c r="K57" s="1859"/>
      <c r="L57" s="1859"/>
      <c r="M57" s="1859"/>
    </row>
    <row r="58" spans="1:13" ht="16.5" thickBot="1" x14ac:dyDescent="0.3">
      <c r="A58" s="1510"/>
      <c r="B58" s="343" t="s">
        <v>155</v>
      </c>
      <c r="C58" s="1862">
        <v>3693777</v>
      </c>
      <c r="D58" s="1862"/>
      <c r="E58" s="1862"/>
      <c r="F58" s="1862"/>
      <c r="G58" s="1862"/>
      <c r="H58" s="1862"/>
      <c r="I58" s="1862"/>
      <c r="J58" s="1862"/>
      <c r="K58" s="1862"/>
      <c r="L58" s="1862"/>
      <c r="M58" s="1862"/>
    </row>
    <row r="59" spans="1:13" ht="15.75" customHeight="1" x14ac:dyDescent="0.25">
      <c r="A59" s="1506" t="s">
        <v>156</v>
      </c>
      <c r="B59" s="717" t="s">
        <v>157</v>
      </c>
      <c r="C59" s="1859" t="s">
        <v>1267</v>
      </c>
      <c r="D59" s="1859"/>
      <c r="E59" s="1859"/>
      <c r="F59" s="1859"/>
      <c r="G59" s="1859"/>
      <c r="H59" s="1859"/>
      <c r="I59" s="1859"/>
      <c r="J59" s="1859"/>
      <c r="K59" s="1859"/>
      <c r="L59" s="1859"/>
      <c r="M59" s="1859"/>
    </row>
    <row r="60" spans="1:13" ht="30" customHeight="1" x14ac:dyDescent="0.25">
      <c r="A60" s="1507"/>
      <c r="B60" s="717" t="s">
        <v>158</v>
      </c>
      <c r="C60" s="1859" t="s">
        <v>148</v>
      </c>
      <c r="D60" s="1859"/>
      <c r="E60" s="1859"/>
      <c r="F60" s="1859"/>
      <c r="G60" s="1859"/>
      <c r="H60" s="1859"/>
      <c r="I60" s="1859"/>
      <c r="J60" s="1859"/>
      <c r="K60" s="1859"/>
      <c r="L60" s="1859"/>
      <c r="M60" s="1859"/>
    </row>
    <row r="61" spans="1:13" ht="30" customHeight="1" thickBot="1" x14ac:dyDescent="0.3">
      <c r="A61" s="1507"/>
      <c r="B61" s="718" t="s">
        <v>79</v>
      </c>
      <c r="C61" s="1859" t="s">
        <v>388</v>
      </c>
      <c r="D61" s="1859"/>
      <c r="E61" s="1859"/>
      <c r="F61" s="1859"/>
      <c r="G61" s="1859"/>
      <c r="H61" s="1859"/>
      <c r="I61" s="1859"/>
      <c r="J61" s="1859"/>
      <c r="K61" s="1859"/>
      <c r="L61" s="1859"/>
      <c r="M61" s="1859"/>
    </row>
    <row r="62" spans="1:13" ht="45.75" customHeight="1" thickBot="1" x14ac:dyDescent="0.3">
      <c r="A62" s="4" t="s">
        <v>64</v>
      </c>
      <c r="B62" s="719" t="s">
        <v>64</v>
      </c>
      <c r="C62" s="1860" t="s">
        <v>1268</v>
      </c>
      <c r="D62" s="1860"/>
      <c r="E62" s="1860"/>
      <c r="F62" s="1860"/>
      <c r="G62" s="1860"/>
      <c r="H62" s="1860"/>
      <c r="I62" s="1860"/>
      <c r="J62" s="1860"/>
      <c r="K62" s="1860"/>
      <c r="L62" s="1860"/>
      <c r="M62" s="1860"/>
    </row>
  </sheetData>
  <mergeCells count="53">
    <mergeCell ref="A2:A15"/>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2000-000000000000}"/>
    <dataValidation allowBlank="1" showInputMessage="1" showErrorMessage="1" prompt="Incluir una ficha por cada indicador, ya sea de producto o de resultado" sqref="B1" xr:uid="{00000000-0002-0000-2000-000001000000}"/>
    <dataValidation allowBlank="1" showInputMessage="1" showErrorMessage="1" prompt="Identifique el ODS a que le apunta el indicador de producto. Seleccione de la lista desplegable._x000a_" sqref="B14:B15" xr:uid="{00000000-0002-0000-2000-000002000000}"/>
    <dataValidation allowBlank="1" showInputMessage="1" showErrorMessage="1" prompt="Identifique la meta ODS a que le apunta el indicador de producto. Seleccione de la lista desplegable." sqref="E14" xr:uid="{00000000-0002-0000-2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000-000005000000}"/>
    <dataValidation type="list" allowBlank="1" showInputMessage="1" showErrorMessage="1" sqref="I7:M7" xr:uid="{00000000-0002-0000-2000-000006000000}">
      <formula1>INDIRECT($C$7)</formula1>
    </dataValidation>
  </dataValidations>
  <hyperlinks>
    <hyperlink ref="C57" r:id="rId1" xr:uid="{00000000-0004-0000-2000-000000000000}"/>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M61"/>
  <sheetViews>
    <sheetView zoomScale="85" zoomScaleNormal="85" workbookViewId="0">
      <selection activeCell="P15" sqref="P15"/>
    </sheetView>
  </sheetViews>
  <sheetFormatPr baseColWidth="10" defaultColWidth="11.42578125" defaultRowHeight="15.75" x14ac:dyDescent="0.25"/>
  <cols>
    <col min="1" max="1" width="25.140625" style="1" customWidth="1"/>
    <col min="2" max="2" width="39.140625" style="2" customWidth="1"/>
    <col min="3" max="5" width="11.42578125" style="1"/>
    <col min="6" max="6" width="26" style="1" customWidth="1"/>
    <col min="7" max="16384" width="11.42578125" style="1"/>
  </cols>
  <sheetData>
    <row r="1" spans="1:13" ht="16.5" thickBot="1" x14ac:dyDescent="0.3">
      <c r="A1" s="110"/>
      <c r="B1" s="109" t="s">
        <v>1269</v>
      </c>
      <c r="C1" s="108"/>
      <c r="D1" s="108"/>
      <c r="E1" s="108"/>
      <c r="F1" s="108"/>
      <c r="G1" s="108"/>
      <c r="H1" s="108"/>
      <c r="I1" s="108"/>
      <c r="J1" s="108"/>
      <c r="K1" s="108"/>
      <c r="L1" s="108"/>
      <c r="M1" s="107"/>
    </row>
    <row r="2" spans="1:13" x14ac:dyDescent="0.25">
      <c r="A2" s="1542" t="s">
        <v>67</v>
      </c>
      <c r="B2" s="106" t="s">
        <v>68</v>
      </c>
      <c r="C2" s="1744" t="s">
        <v>350</v>
      </c>
      <c r="D2" s="1745"/>
      <c r="E2" s="1745"/>
      <c r="F2" s="1745"/>
      <c r="G2" s="1745"/>
      <c r="H2" s="1745"/>
      <c r="I2" s="1745"/>
      <c r="J2" s="1745"/>
      <c r="K2" s="1745"/>
      <c r="L2" s="1745"/>
      <c r="M2" s="1746"/>
    </row>
    <row r="3" spans="1:13" ht="31.5" x14ac:dyDescent="0.25">
      <c r="A3" s="1543"/>
      <c r="B3" s="13" t="s">
        <v>1016</v>
      </c>
      <c r="C3" s="1520" t="s">
        <v>1017</v>
      </c>
      <c r="D3" s="1521"/>
      <c r="E3" s="1521"/>
      <c r="F3" s="1521"/>
      <c r="G3" s="1521"/>
      <c r="H3" s="1521"/>
      <c r="I3" s="1521"/>
      <c r="J3" s="1521"/>
      <c r="K3" s="1521"/>
      <c r="L3" s="1521"/>
      <c r="M3" s="1522"/>
    </row>
    <row r="4" spans="1:13" x14ac:dyDescent="0.25">
      <c r="A4" s="1543"/>
      <c r="B4" s="65" t="s">
        <v>72</v>
      </c>
      <c r="C4" s="1520" t="s">
        <v>342</v>
      </c>
      <c r="D4" s="1521"/>
      <c r="E4" s="1552"/>
      <c r="F4" s="1749" t="s">
        <v>74</v>
      </c>
      <c r="G4" s="1750"/>
      <c r="H4" s="1832" t="s">
        <v>342</v>
      </c>
      <c r="I4" s="1521"/>
      <c r="J4" s="1521"/>
      <c r="K4" s="1521"/>
      <c r="L4" s="1521"/>
      <c r="M4" s="1522"/>
    </row>
    <row r="5" spans="1:13" x14ac:dyDescent="0.25">
      <c r="A5" s="1543"/>
      <c r="B5" s="65" t="s">
        <v>75</v>
      </c>
      <c r="C5" s="105"/>
      <c r="D5" s="101"/>
      <c r="E5" s="101"/>
      <c r="F5" s="101"/>
      <c r="G5" s="101"/>
      <c r="H5" s="101"/>
      <c r="I5" s="101"/>
      <c r="J5" s="101"/>
      <c r="K5" s="101"/>
      <c r="L5" s="101"/>
      <c r="M5" s="100"/>
    </row>
    <row r="6" spans="1:13" x14ac:dyDescent="0.25">
      <c r="A6" s="1543"/>
      <c r="B6" s="65" t="s">
        <v>76</v>
      </c>
      <c r="C6" s="1548" t="s">
        <v>1270</v>
      </c>
      <c r="D6" s="1550"/>
      <c r="E6" s="1550"/>
      <c r="F6" s="1550"/>
      <c r="G6" s="1550"/>
      <c r="H6" s="1550"/>
      <c r="I6" s="1550"/>
      <c r="J6" s="1550"/>
      <c r="K6" s="1550"/>
      <c r="L6" s="1550"/>
      <c r="M6" s="1551"/>
    </row>
    <row r="7" spans="1:13" x14ac:dyDescent="0.25">
      <c r="A7" s="1543"/>
      <c r="B7" s="13" t="s">
        <v>929</v>
      </c>
      <c r="C7" s="1685"/>
      <c r="D7" s="1686"/>
      <c r="E7" s="99"/>
      <c r="F7" s="99"/>
      <c r="G7" s="98"/>
      <c r="H7" s="97" t="s">
        <v>79</v>
      </c>
      <c r="I7" s="1863" t="s">
        <v>1239</v>
      </c>
      <c r="J7" s="1864"/>
      <c r="K7" s="1864"/>
      <c r="L7" s="1864"/>
      <c r="M7" s="1865"/>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x14ac:dyDescent="0.25">
      <c r="A11" s="1543"/>
      <c r="B11" s="13" t="s">
        <v>85</v>
      </c>
      <c r="C11" s="1724" t="s">
        <v>1271</v>
      </c>
      <c r="D11" s="1725"/>
      <c r="E11" s="1725"/>
      <c r="F11" s="1725"/>
      <c r="G11" s="1725"/>
      <c r="H11" s="1725"/>
      <c r="I11" s="1725"/>
      <c r="J11" s="1725"/>
      <c r="K11" s="1725"/>
      <c r="L11" s="1725"/>
      <c r="M11" s="1726"/>
    </row>
    <row r="12" spans="1:13" x14ac:dyDescent="0.25">
      <c r="A12" s="1543"/>
      <c r="B12" s="13" t="s">
        <v>1021</v>
      </c>
      <c r="C12" s="1724" t="s">
        <v>1272</v>
      </c>
      <c r="D12" s="1725"/>
      <c r="E12" s="1725"/>
      <c r="F12" s="1725"/>
      <c r="G12" s="1725"/>
      <c r="H12" s="1725"/>
      <c r="I12" s="1725"/>
      <c r="J12" s="1725"/>
      <c r="K12" s="1725"/>
      <c r="L12" s="1725"/>
      <c r="M12" s="1726"/>
    </row>
    <row r="13" spans="1:13" ht="31.5" x14ac:dyDescent="0.25">
      <c r="A13" s="1543"/>
      <c r="B13" s="13" t="s">
        <v>1023</v>
      </c>
      <c r="C13" s="1738" t="s">
        <v>1273</v>
      </c>
      <c r="D13" s="1739"/>
      <c r="E13" s="1739"/>
      <c r="F13" s="1739"/>
      <c r="G13" s="1739"/>
      <c r="H13" s="1739"/>
      <c r="I13" s="1739"/>
      <c r="J13" s="1739"/>
      <c r="K13" s="1739"/>
      <c r="L13" s="1739"/>
      <c r="M13" s="1740"/>
    </row>
    <row r="14" spans="1:13" ht="50.25" customHeight="1" x14ac:dyDescent="0.25">
      <c r="A14" s="1543"/>
      <c r="B14" s="126" t="s">
        <v>1025</v>
      </c>
      <c r="C14" s="1724" t="s">
        <v>340</v>
      </c>
      <c r="D14" s="1725"/>
      <c r="E14" s="127" t="s">
        <v>1026</v>
      </c>
      <c r="F14" s="1737" t="s">
        <v>1243</v>
      </c>
      <c r="G14" s="1725"/>
      <c r="H14" s="1725"/>
      <c r="I14" s="1725"/>
      <c r="J14" s="1725"/>
      <c r="K14" s="1725"/>
      <c r="L14" s="1725"/>
      <c r="M14" s="1726"/>
    </row>
    <row r="15" spans="1:13" ht="17.25" customHeight="1" x14ac:dyDescent="0.25">
      <c r="A15" s="1698" t="s">
        <v>48</v>
      </c>
      <c r="B15" s="12" t="s">
        <v>87</v>
      </c>
      <c r="C15" s="1724" t="s">
        <v>341</v>
      </c>
      <c r="D15" s="1725"/>
      <c r="E15" s="1725"/>
      <c r="F15" s="1725"/>
      <c r="G15" s="1725"/>
      <c r="H15" s="1725"/>
      <c r="I15" s="1725"/>
      <c r="J15" s="1725"/>
      <c r="K15" s="1725"/>
      <c r="L15" s="1725"/>
      <c r="M15" s="1726"/>
    </row>
    <row r="16" spans="1:13" x14ac:dyDescent="0.25">
      <c r="A16" s="1699"/>
      <c r="B16" s="12" t="s">
        <v>1028</v>
      </c>
      <c r="C16" s="1724" t="s">
        <v>351</v>
      </c>
      <c r="D16" s="1725"/>
      <c r="E16" s="1725"/>
      <c r="F16" s="1725"/>
      <c r="G16" s="1725"/>
      <c r="H16" s="1725"/>
      <c r="I16" s="1725"/>
      <c r="J16" s="1725"/>
      <c r="K16" s="1725"/>
      <c r="L16" s="1725"/>
      <c r="M16" s="1726"/>
    </row>
    <row r="17" spans="1:13" ht="1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161" t="s">
        <v>933</v>
      </c>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135"/>
      <c r="E22" s="131" t="s">
        <v>101</v>
      </c>
      <c r="F22" s="82"/>
      <c r="G22" s="82"/>
      <c r="H22" s="82"/>
      <c r="I22" s="82"/>
      <c r="J22" s="82"/>
      <c r="K22" s="82"/>
      <c r="L22" s="82"/>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c r="H25" s="146"/>
      <c r="I25" s="131" t="s">
        <v>106</v>
      </c>
      <c r="J25" s="161"/>
      <c r="K25" s="146"/>
      <c r="L25" s="15"/>
      <c r="M25" s="14"/>
    </row>
    <row r="26" spans="1:13" x14ac:dyDescent="0.25">
      <c r="A26" s="1699"/>
      <c r="B26" s="1528"/>
      <c r="C26" s="324" t="s">
        <v>107</v>
      </c>
      <c r="D26" s="79"/>
      <c r="E26" s="15"/>
      <c r="F26" s="131" t="s">
        <v>108</v>
      </c>
      <c r="G26" s="161" t="s">
        <v>933</v>
      </c>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x14ac:dyDescent="0.25">
      <c r="A29" s="1699"/>
      <c r="B29" s="70"/>
      <c r="C29" s="329" t="s">
        <v>110</v>
      </c>
      <c r="D29" s="547">
        <v>61</v>
      </c>
      <c r="E29" s="146"/>
      <c r="F29" s="145" t="s">
        <v>112</v>
      </c>
      <c r="G29" s="135">
        <v>2020</v>
      </c>
      <c r="H29" s="146"/>
      <c r="I29" s="145" t="s">
        <v>113</v>
      </c>
      <c r="J29" s="1767" t="s">
        <v>1244</v>
      </c>
      <c r="K29" s="1739"/>
      <c r="L29" s="1768"/>
      <c r="M29" s="164"/>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61"/>
      <c r="M31" s="60"/>
    </row>
    <row r="32" spans="1:13" x14ac:dyDescent="0.25">
      <c r="A32" s="1699"/>
      <c r="B32" s="1528"/>
      <c r="C32" s="330" t="s">
        <v>115</v>
      </c>
      <c r="D32" s="58">
        <v>2022</v>
      </c>
      <c r="E32" s="54"/>
      <c r="F32" s="146" t="s">
        <v>116</v>
      </c>
      <c r="G32" s="58">
        <v>2024</v>
      </c>
      <c r="H32" s="54"/>
      <c r="I32" s="145"/>
      <c r="J32" s="54"/>
      <c r="K32" s="54"/>
      <c r="L32" s="15"/>
      <c r="M32" s="14"/>
    </row>
    <row r="33" spans="1:13" x14ac:dyDescent="0.25">
      <c r="A33" s="1699"/>
      <c r="B33" s="1529"/>
      <c r="C33" s="325"/>
      <c r="D33" s="52"/>
      <c r="E33" s="49"/>
      <c r="F33" s="137"/>
      <c r="G33" s="49"/>
      <c r="H33" s="49"/>
      <c r="I33" s="147"/>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1117">
        <v>61</v>
      </c>
      <c r="E36" s="1118"/>
      <c r="F36" s="1117">
        <v>67</v>
      </c>
      <c r="G36" s="1118"/>
      <c r="H36" s="1117">
        <v>74</v>
      </c>
      <c r="I36" s="1118"/>
      <c r="J36" s="1117"/>
      <c r="K36" s="1118"/>
      <c r="L36" s="1117"/>
      <c r="M36" s="1119"/>
    </row>
    <row r="37" spans="1:13" x14ac:dyDescent="0.25">
      <c r="A37" s="1699"/>
      <c r="B37" s="1528"/>
      <c r="C37" s="37"/>
      <c r="D37" s="1120" t="s">
        <v>123</v>
      </c>
      <c r="E37" s="1120"/>
      <c r="F37" s="1120" t="s">
        <v>124</v>
      </c>
      <c r="G37" s="1120"/>
      <c r="H37" s="43" t="s">
        <v>125</v>
      </c>
      <c r="I37" s="43"/>
      <c r="J37" s="43" t="s">
        <v>126</v>
      </c>
      <c r="K37" s="1120"/>
      <c r="L37" s="1120" t="s">
        <v>127</v>
      </c>
      <c r="M37" s="1121"/>
    </row>
    <row r="38" spans="1:13" x14ac:dyDescent="0.25">
      <c r="A38" s="1699"/>
      <c r="B38" s="1528"/>
      <c r="C38" s="37"/>
      <c r="D38" s="1117"/>
      <c r="E38" s="1118"/>
      <c r="F38" s="1117"/>
      <c r="G38" s="1118"/>
      <c r="H38" s="1117"/>
      <c r="I38" s="1118"/>
      <c r="J38" s="1117"/>
      <c r="K38" s="1118"/>
      <c r="L38" s="1117"/>
      <c r="M38" s="1119"/>
    </row>
    <row r="39" spans="1:13" x14ac:dyDescent="0.25">
      <c r="A39" s="1699"/>
      <c r="B39" s="1528"/>
      <c r="C39" s="37"/>
      <c r="D39" s="1120" t="s">
        <v>128</v>
      </c>
      <c r="E39" s="1120"/>
      <c r="F39" s="1120" t="s">
        <v>129</v>
      </c>
      <c r="G39" s="1120"/>
      <c r="H39" s="43" t="s">
        <v>130</v>
      </c>
      <c r="I39" s="43"/>
      <c r="J39" s="43" t="s">
        <v>131</v>
      </c>
      <c r="K39" s="1120"/>
      <c r="L39" s="1120" t="s">
        <v>132</v>
      </c>
      <c r="M39" s="1121"/>
    </row>
    <row r="40" spans="1:13" x14ac:dyDescent="0.25">
      <c r="A40" s="1699"/>
      <c r="B40" s="1528"/>
      <c r="C40" s="37"/>
      <c r="D40" s="1117"/>
      <c r="E40" s="1118"/>
      <c r="F40" s="1122"/>
      <c r="G40" s="1118"/>
      <c r="H40" s="1117"/>
      <c r="I40" s="1118"/>
      <c r="J40" s="1123"/>
      <c r="K40" s="1118"/>
      <c r="L40" s="1123"/>
      <c r="M40" s="1119"/>
    </row>
    <row r="41" spans="1:13" x14ac:dyDescent="0.25">
      <c r="A41" s="1699"/>
      <c r="B41" s="1528"/>
      <c r="C41" s="37"/>
      <c r="D41" s="31" t="s">
        <v>132</v>
      </c>
      <c r="E41" s="30"/>
      <c r="F41" s="31" t="s">
        <v>133</v>
      </c>
      <c r="G41" s="40"/>
      <c r="H41" s="39"/>
      <c r="I41" s="40"/>
      <c r="J41" s="39"/>
      <c r="K41" s="40"/>
      <c r="L41" s="39"/>
      <c r="M41" s="38"/>
    </row>
    <row r="42" spans="1:13" x14ac:dyDescent="0.25">
      <c r="A42" s="1699"/>
      <c r="B42" s="1528"/>
      <c r="C42" s="37"/>
      <c r="D42" s="29"/>
      <c r="E42" s="36"/>
      <c r="F42" s="1379">
        <v>202</v>
      </c>
      <c r="G42" s="1378"/>
      <c r="H42" s="1702"/>
      <c r="I42" s="1702"/>
      <c r="J42" s="34"/>
      <c r="K42" s="35"/>
      <c r="L42" s="34"/>
      <c r="M42" s="33"/>
    </row>
    <row r="43" spans="1:13" x14ac:dyDescent="0.25">
      <c r="A43" s="1699"/>
      <c r="B43" s="1528"/>
      <c r="C43" s="32"/>
      <c r="D43" s="31"/>
      <c r="E43" s="30"/>
      <c r="F43" s="31"/>
      <c r="G43" s="28"/>
      <c r="H43" s="27"/>
      <c r="I43" s="28"/>
      <c r="J43" s="27"/>
      <c r="K43" s="28"/>
      <c r="L43" s="27"/>
      <c r="M43" s="26"/>
    </row>
    <row r="44" spans="1:13" ht="18" customHeight="1" x14ac:dyDescent="0.25">
      <c r="A44" s="1699"/>
      <c r="B44" s="1539" t="s">
        <v>134</v>
      </c>
      <c r="C44" s="326"/>
      <c r="D44" s="139"/>
      <c r="E44" s="139"/>
      <c r="F44" s="139"/>
      <c r="G44" s="139"/>
      <c r="H44" s="139"/>
      <c r="I44" s="139"/>
      <c r="J44" s="139"/>
      <c r="K44" s="139"/>
      <c r="L44" s="15"/>
      <c r="M44" s="14"/>
    </row>
    <row r="45" spans="1:13" x14ac:dyDescent="0.25">
      <c r="A45" s="1699"/>
      <c r="B45" s="1528"/>
      <c r="C45" s="20"/>
      <c r="D45" s="23" t="s">
        <v>135</v>
      </c>
      <c r="E45" s="22" t="s">
        <v>136</v>
      </c>
      <c r="F45" s="1730" t="s">
        <v>137</v>
      </c>
      <c r="G45" s="1531" t="s">
        <v>1087</v>
      </c>
      <c r="H45" s="1531"/>
      <c r="I45" s="1531"/>
      <c r="J45" s="1531"/>
      <c r="K45" s="156" t="s">
        <v>101</v>
      </c>
      <c r="L45" s="1532"/>
      <c r="M45" s="1533"/>
    </row>
    <row r="46" spans="1:13" x14ac:dyDescent="0.25">
      <c r="A46" s="1699"/>
      <c r="B46" s="1528"/>
      <c r="C46" s="20"/>
      <c r="D46" s="19" t="s">
        <v>933</v>
      </c>
      <c r="E46" s="161"/>
      <c r="F46" s="1730"/>
      <c r="G46" s="1531"/>
      <c r="H46" s="1531"/>
      <c r="I46" s="1531"/>
      <c r="J46" s="1531"/>
      <c r="K46" s="15"/>
      <c r="L46" s="1534"/>
      <c r="M46" s="1535"/>
    </row>
    <row r="47" spans="1:13" x14ac:dyDescent="0.25">
      <c r="A47" s="1699"/>
      <c r="B47" s="1529"/>
      <c r="C47" s="17"/>
      <c r="D47" s="16"/>
      <c r="E47" s="16"/>
      <c r="F47" s="16"/>
      <c r="G47" s="16"/>
      <c r="H47" s="16"/>
      <c r="I47" s="16"/>
      <c r="J47" s="16"/>
      <c r="K47" s="16"/>
      <c r="L47" s="15"/>
      <c r="M47" s="14"/>
    </row>
    <row r="48" spans="1:13" x14ac:dyDescent="0.25">
      <c r="A48" s="1699"/>
      <c r="B48" s="13" t="s">
        <v>139</v>
      </c>
      <c r="C48" s="1724" t="s">
        <v>1274</v>
      </c>
      <c r="D48" s="1725"/>
      <c r="E48" s="1725"/>
      <c r="F48" s="1725"/>
      <c r="G48" s="1725"/>
      <c r="H48" s="1725"/>
      <c r="I48" s="1725"/>
      <c r="J48" s="1725"/>
      <c r="K48" s="1725"/>
      <c r="L48" s="1725"/>
      <c r="M48" s="1726"/>
    </row>
    <row r="49" spans="1:13" x14ac:dyDescent="0.25">
      <c r="A49" s="1699"/>
      <c r="B49" s="12" t="s">
        <v>141</v>
      </c>
      <c r="C49" s="1724" t="s">
        <v>1246</v>
      </c>
      <c r="D49" s="1725"/>
      <c r="E49" s="1725"/>
      <c r="F49" s="1725"/>
      <c r="G49" s="1725"/>
      <c r="H49" s="1725"/>
      <c r="I49" s="1725"/>
      <c r="J49" s="1725"/>
      <c r="K49" s="1725"/>
      <c r="L49" s="1725"/>
      <c r="M49" s="1726"/>
    </row>
    <row r="50" spans="1:13" x14ac:dyDescent="0.25">
      <c r="A50" s="1699"/>
      <c r="B50" s="12" t="s">
        <v>143</v>
      </c>
      <c r="C50" s="163">
        <v>10</v>
      </c>
      <c r="D50" s="157"/>
      <c r="E50" s="157"/>
      <c r="F50" s="157"/>
      <c r="G50" s="157"/>
      <c r="H50" s="157"/>
      <c r="I50" s="157"/>
      <c r="J50" s="157"/>
      <c r="K50" s="157"/>
      <c r="L50" s="157"/>
      <c r="M50" s="158"/>
    </row>
    <row r="51" spans="1:13" x14ac:dyDescent="0.25">
      <c r="A51" s="1699"/>
      <c r="B51" s="12" t="s">
        <v>144</v>
      </c>
      <c r="C51" s="163"/>
      <c r="D51" s="157"/>
      <c r="E51" s="157"/>
      <c r="F51" s="157"/>
      <c r="G51" s="157"/>
      <c r="H51" s="157"/>
      <c r="I51" s="157"/>
      <c r="J51" s="157"/>
      <c r="K51" s="157"/>
      <c r="L51" s="157"/>
      <c r="M51" s="158"/>
    </row>
    <row r="52" spans="1:13" ht="15.75" customHeight="1" x14ac:dyDescent="0.25">
      <c r="A52" s="1506" t="s">
        <v>60</v>
      </c>
      <c r="B52" s="7" t="s">
        <v>145</v>
      </c>
      <c r="C52" s="1548" t="s">
        <v>1247</v>
      </c>
      <c r="D52" s="1550"/>
      <c r="E52" s="1550"/>
      <c r="F52" s="1550"/>
      <c r="G52" s="1550"/>
      <c r="H52" s="1550"/>
      <c r="I52" s="1550"/>
      <c r="J52" s="1550"/>
      <c r="K52" s="1550"/>
      <c r="L52" s="1550"/>
      <c r="M52" s="1551"/>
    </row>
    <row r="53" spans="1:13" ht="15.75" customHeight="1" x14ac:dyDescent="0.25">
      <c r="A53" s="1507"/>
      <c r="B53" s="7" t="s">
        <v>147</v>
      </c>
      <c r="C53" s="1548" t="s">
        <v>1104</v>
      </c>
      <c r="D53" s="1550"/>
      <c r="E53" s="1550"/>
      <c r="F53" s="1550"/>
      <c r="G53" s="1550"/>
      <c r="H53" s="1550"/>
      <c r="I53" s="1550"/>
      <c r="J53" s="1550"/>
      <c r="K53" s="1550"/>
      <c r="L53" s="1550"/>
      <c r="M53" s="1551"/>
    </row>
    <row r="54" spans="1:13" x14ac:dyDescent="0.25">
      <c r="A54" s="1507"/>
      <c r="B54" s="7" t="s">
        <v>149</v>
      </c>
      <c r="C54" s="1548" t="s">
        <v>1248</v>
      </c>
      <c r="D54" s="1550"/>
      <c r="E54" s="1550"/>
      <c r="F54" s="1550"/>
      <c r="G54" s="1550"/>
      <c r="H54" s="1550"/>
      <c r="I54" s="1550"/>
      <c r="J54" s="1550"/>
      <c r="K54" s="1550"/>
      <c r="L54" s="1550"/>
      <c r="M54" s="1551"/>
    </row>
    <row r="55" spans="1:13" ht="15.75" customHeight="1" x14ac:dyDescent="0.25">
      <c r="A55" s="1507"/>
      <c r="B55" s="8" t="s">
        <v>151</v>
      </c>
      <c r="C55" s="1548" t="s">
        <v>1249</v>
      </c>
      <c r="D55" s="1550"/>
      <c r="E55" s="1550"/>
      <c r="F55" s="1550"/>
      <c r="G55" s="1550"/>
      <c r="H55" s="1550"/>
      <c r="I55" s="1550"/>
      <c r="J55" s="1550"/>
      <c r="K55" s="1550"/>
      <c r="L55" s="1550"/>
      <c r="M55" s="1551"/>
    </row>
    <row r="56" spans="1:13" ht="15.75" customHeight="1" x14ac:dyDescent="0.25">
      <c r="A56" s="1507"/>
      <c r="B56" s="7" t="s">
        <v>153</v>
      </c>
      <c r="C56" s="1858" t="s">
        <v>1250</v>
      </c>
      <c r="D56" s="1550"/>
      <c r="E56" s="1550"/>
      <c r="F56" s="1550"/>
      <c r="G56" s="1550"/>
      <c r="H56" s="1550"/>
      <c r="I56" s="1550"/>
      <c r="J56" s="1550"/>
      <c r="K56" s="1550"/>
      <c r="L56" s="1550"/>
      <c r="M56" s="1551"/>
    </row>
    <row r="57" spans="1:13" ht="16.5" thickBot="1" x14ac:dyDescent="0.3">
      <c r="A57" s="1510"/>
      <c r="B57" s="7" t="s">
        <v>155</v>
      </c>
      <c r="C57" s="1548">
        <v>2976030</v>
      </c>
      <c r="D57" s="1550"/>
      <c r="E57" s="1550"/>
      <c r="F57" s="1550"/>
      <c r="G57" s="1550"/>
      <c r="H57" s="1550"/>
      <c r="I57" s="1550"/>
      <c r="J57" s="1550"/>
      <c r="K57" s="1550"/>
      <c r="L57" s="1550"/>
      <c r="M57" s="1551"/>
    </row>
    <row r="58" spans="1:13" ht="15.75" customHeight="1" x14ac:dyDescent="0.25">
      <c r="A58" s="1506" t="s">
        <v>156</v>
      </c>
      <c r="B58" s="6" t="s">
        <v>157</v>
      </c>
      <c r="C58" s="1548" t="s">
        <v>1247</v>
      </c>
      <c r="D58" s="1550"/>
      <c r="E58" s="1550"/>
      <c r="F58" s="1550"/>
      <c r="G58" s="1550"/>
      <c r="H58" s="1550"/>
      <c r="I58" s="1550"/>
      <c r="J58" s="1550"/>
      <c r="K58" s="1550"/>
      <c r="L58" s="1550"/>
      <c r="M58" s="1551"/>
    </row>
    <row r="59" spans="1:13" ht="15.75" customHeight="1" x14ac:dyDescent="0.25">
      <c r="A59" s="1507"/>
      <c r="B59" s="6" t="s">
        <v>158</v>
      </c>
      <c r="C59" s="1548" t="s">
        <v>1104</v>
      </c>
      <c r="D59" s="1550"/>
      <c r="E59" s="1550"/>
      <c r="F59" s="1550"/>
      <c r="G59" s="1550"/>
      <c r="H59" s="1550"/>
      <c r="I59" s="1550"/>
      <c r="J59" s="1550"/>
      <c r="K59" s="1550"/>
      <c r="L59" s="1550"/>
      <c r="M59" s="1551"/>
    </row>
    <row r="60" spans="1:13" ht="30" customHeight="1" thickBot="1" x14ac:dyDescent="0.3">
      <c r="A60" s="1507"/>
      <c r="B60" s="5" t="s">
        <v>79</v>
      </c>
      <c r="C60" s="1548" t="s">
        <v>1248</v>
      </c>
      <c r="D60" s="1550"/>
      <c r="E60" s="1550"/>
      <c r="F60" s="1550"/>
      <c r="G60" s="1550"/>
      <c r="H60" s="1550"/>
      <c r="I60" s="1550"/>
      <c r="J60" s="1550"/>
      <c r="K60" s="1550"/>
      <c r="L60" s="1550"/>
      <c r="M60" s="1551"/>
    </row>
    <row r="61" spans="1:13" ht="16.5" thickBot="1" x14ac:dyDescent="0.3">
      <c r="A61" s="4" t="s">
        <v>64</v>
      </c>
      <c r="B61" s="3"/>
      <c r="C61" s="1755"/>
      <c r="D61" s="1708"/>
      <c r="E61" s="1708"/>
      <c r="F61" s="1708"/>
      <c r="G61" s="1708"/>
      <c r="H61" s="1708"/>
      <c r="I61" s="1708"/>
      <c r="J61" s="1708"/>
      <c r="K61" s="1708"/>
      <c r="L61" s="1708"/>
      <c r="M61" s="1709"/>
    </row>
  </sheetData>
  <mergeCells count="48">
    <mergeCell ref="B34:B43"/>
    <mergeCell ref="C11:M11"/>
    <mergeCell ref="C15:M15"/>
    <mergeCell ref="C16:M16"/>
    <mergeCell ref="B17:B23"/>
    <mergeCell ref="B24:B27"/>
    <mergeCell ref="J29:L29"/>
    <mergeCell ref="C14:D14"/>
    <mergeCell ref="H42:I42"/>
    <mergeCell ref="F9:G9"/>
    <mergeCell ref="I9:J9"/>
    <mergeCell ref="C10:D10"/>
    <mergeCell ref="C12:M12"/>
    <mergeCell ref="C13:M13"/>
    <mergeCell ref="F10:G10"/>
    <mergeCell ref="I10:J10"/>
    <mergeCell ref="C61:M61"/>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B31:B33"/>
    <mergeCell ref="C4:E4"/>
    <mergeCell ref="H4:M4"/>
    <mergeCell ref="F14:M14"/>
    <mergeCell ref="A58:A60"/>
    <mergeCell ref="C58:M58"/>
    <mergeCell ref="C59:M59"/>
    <mergeCell ref="C60:M60"/>
    <mergeCell ref="A2:A14"/>
    <mergeCell ref="C2:M2"/>
    <mergeCell ref="C3:M3"/>
    <mergeCell ref="F4:G4"/>
    <mergeCell ref="C6:M6"/>
    <mergeCell ref="C7:D7"/>
    <mergeCell ref="I7:M7"/>
    <mergeCell ref="B8:B10"/>
    <mergeCell ref="C9:D9"/>
  </mergeCells>
  <dataValidations count="7">
    <dataValidation allowBlank="1" showInputMessage="1" showErrorMessage="1" prompt="Seleccione de la lista desplegable" sqref="B4 B7 H7" xr:uid="{00000000-0002-0000-2100-000000000000}"/>
    <dataValidation allowBlank="1" showInputMessage="1" showErrorMessage="1" prompt="Incluir una ficha por cada indicador, ya sea de producto o de resultado" sqref="B1" xr:uid="{00000000-0002-0000-2100-000001000000}"/>
    <dataValidation allowBlank="1" showInputMessage="1" showErrorMessage="1" prompt="Identifique el ODS a que le apunta el indicador de producto. Seleccione de la lista desplegable._x000a_" sqref="B14" xr:uid="{00000000-0002-0000-2100-000002000000}"/>
    <dataValidation allowBlank="1" showInputMessage="1" showErrorMessage="1" prompt="Identifique la meta ODS a que le apunta el indicador de producto. Seleccione de la lista desplegable." sqref="E14" xr:uid="{00000000-0002-0000-21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100-000005000000}"/>
    <dataValidation type="list" allowBlank="1" showInputMessage="1" showErrorMessage="1" sqref="I7:M7" xr:uid="{00000000-0002-0000-2100-000006000000}">
      <formula1>INDIRECT($C$7)</formula1>
    </dataValidation>
  </dataValidations>
  <hyperlinks>
    <hyperlink ref="C56" r:id="rId1" xr:uid="{00000000-0004-0000-2100-000000000000}"/>
  </hyperlinks>
  <pageMargins left="0.7" right="0.7" top="0.75" bottom="0.75" header="0.3" footer="0.3"/>
  <pageSetup paperSize="9" orientation="portrait"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M61"/>
  <sheetViews>
    <sheetView zoomScale="85" zoomScaleNormal="85" workbookViewId="0">
      <selection activeCell="O12" sqref="O12"/>
    </sheetView>
  </sheetViews>
  <sheetFormatPr baseColWidth="10" defaultColWidth="11.42578125" defaultRowHeight="15.75" x14ac:dyDescent="0.25"/>
  <cols>
    <col min="1" max="1" width="25.140625" style="1" customWidth="1"/>
    <col min="2" max="2" width="39.140625" style="2" customWidth="1"/>
    <col min="3" max="3" width="11.42578125" style="1" customWidth="1"/>
    <col min="4" max="5" width="11.42578125" style="1"/>
    <col min="6" max="6" width="26" style="1" customWidth="1"/>
    <col min="7" max="16384" width="11.42578125" style="1"/>
  </cols>
  <sheetData>
    <row r="1" spans="1:13" ht="16.5" thickBot="1" x14ac:dyDescent="0.3">
      <c r="A1" s="110"/>
      <c r="B1" s="109" t="s">
        <v>1275</v>
      </c>
      <c r="C1" s="108"/>
      <c r="D1" s="108"/>
      <c r="E1" s="108"/>
      <c r="F1" s="108"/>
      <c r="G1" s="108"/>
      <c r="H1" s="108"/>
      <c r="I1" s="108"/>
      <c r="J1" s="108"/>
      <c r="K1" s="108"/>
      <c r="L1" s="108"/>
      <c r="M1" s="107"/>
    </row>
    <row r="2" spans="1:13" x14ac:dyDescent="0.25">
      <c r="A2" s="1542" t="s">
        <v>67</v>
      </c>
      <c r="B2" s="106" t="s">
        <v>68</v>
      </c>
      <c r="C2" s="1744" t="s">
        <v>356</v>
      </c>
      <c r="D2" s="1745"/>
      <c r="E2" s="1745"/>
      <c r="F2" s="1745"/>
      <c r="G2" s="1745"/>
      <c r="H2" s="1745"/>
      <c r="I2" s="1745"/>
      <c r="J2" s="1745"/>
      <c r="K2" s="1745"/>
      <c r="L2" s="1745"/>
      <c r="M2" s="1746"/>
    </row>
    <row r="3" spans="1:13" ht="32.25" thickBot="1" x14ac:dyDescent="0.3">
      <c r="A3" s="1543"/>
      <c r="B3" s="13" t="s">
        <v>1016</v>
      </c>
      <c r="C3" s="1866" t="s">
        <v>1017</v>
      </c>
      <c r="D3" s="1549"/>
      <c r="E3" s="1549"/>
      <c r="F3" s="1549"/>
      <c r="G3" s="1549"/>
      <c r="H3" s="1549"/>
      <c r="I3" s="1549"/>
      <c r="J3" s="1549"/>
      <c r="K3" s="1549"/>
      <c r="L3" s="1549"/>
      <c r="M3" s="1833"/>
    </row>
    <row r="4" spans="1:13" ht="39" customHeight="1" thickBot="1" x14ac:dyDescent="0.3">
      <c r="A4" s="1543"/>
      <c r="B4" s="65" t="s">
        <v>72</v>
      </c>
      <c r="C4" s="1520" t="s">
        <v>342</v>
      </c>
      <c r="D4" s="1521"/>
      <c r="E4" s="1552"/>
      <c r="F4" s="1749" t="s">
        <v>74</v>
      </c>
      <c r="G4" s="1867"/>
      <c r="H4" s="1868" t="s">
        <v>342</v>
      </c>
      <c r="I4" s="1869"/>
      <c r="J4" s="1869"/>
      <c r="K4" s="1869"/>
      <c r="L4" s="1869"/>
      <c r="M4" s="1870"/>
    </row>
    <row r="5" spans="1:13" x14ac:dyDescent="0.25">
      <c r="A5" s="1543"/>
      <c r="B5" s="65" t="s">
        <v>75</v>
      </c>
      <c r="C5" s="105"/>
      <c r="D5" s="101"/>
      <c r="E5" s="101"/>
      <c r="F5" s="101"/>
      <c r="G5" s="101"/>
      <c r="H5" s="1110"/>
      <c r="I5" s="1110"/>
      <c r="J5" s="1110"/>
      <c r="K5" s="1110"/>
      <c r="L5" s="1110"/>
      <c r="M5" s="1111"/>
    </row>
    <row r="6" spans="1:13" x14ac:dyDescent="0.25">
      <c r="A6" s="1543"/>
      <c r="B6" s="65" t="s">
        <v>76</v>
      </c>
      <c r="C6" s="1548" t="s">
        <v>1238</v>
      </c>
      <c r="D6" s="1550"/>
      <c r="E6" s="1550"/>
      <c r="F6" s="1550"/>
      <c r="G6" s="1550"/>
      <c r="H6" s="1550"/>
      <c r="I6" s="1550"/>
      <c r="J6" s="1550"/>
      <c r="K6" s="1550"/>
      <c r="L6" s="1550"/>
      <c r="M6" s="1551"/>
    </row>
    <row r="7" spans="1:13" x14ac:dyDescent="0.25">
      <c r="A7" s="1543"/>
      <c r="B7" s="13" t="s">
        <v>929</v>
      </c>
      <c r="C7" s="1685"/>
      <c r="D7" s="1686"/>
      <c r="E7" s="99"/>
      <c r="F7" s="99"/>
      <c r="G7" s="98"/>
      <c r="H7" s="97" t="s">
        <v>79</v>
      </c>
      <c r="I7" s="1687" t="s">
        <v>1239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75" customHeight="1" x14ac:dyDescent="0.25">
      <c r="A11" s="1543"/>
      <c r="B11" s="13" t="s">
        <v>85</v>
      </c>
      <c r="C11" s="1724" t="s">
        <v>1276</v>
      </c>
      <c r="D11" s="1725"/>
      <c r="E11" s="1725"/>
      <c r="F11" s="1725"/>
      <c r="G11" s="1725"/>
      <c r="H11" s="1725"/>
      <c r="I11" s="1725"/>
      <c r="J11" s="1725"/>
      <c r="K11" s="1725"/>
      <c r="L11" s="1725"/>
      <c r="M11" s="1726"/>
    </row>
    <row r="12" spans="1:13" ht="56.25" customHeight="1" x14ac:dyDescent="0.25">
      <c r="A12" s="1543"/>
      <c r="B12" s="13" t="s">
        <v>1021</v>
      </c>
      <c r="C12" s="1724" t="s">
        <v>1277</v>
      </c>
      <c r="D12" s="1725"/>
      <c r="E12" s="1725"/>
      <c r="F12" s="1725"/>
      <c r="G12" s="1725"/>
      <c r="H12" s="1725"/>
      <c r="I12" s="1725"/>
      <c r="J12" s="1725"/>
      <c r="K12" s="1725"/>
      <c r="L12" s="1725"/>
      <c r="M12" s="1726"/>
    </row>
    <row r="13" spans="1:13" ht="31.5" x14ac:dyDescent="0.25">
      <c r="A13" s="1543"/>
      <c r="B13" s="13" t="s">
        <v>1023</v>
      </c>
      <c r="C13" s="1724" t="s">
        <v>1278</v>
      </c>
      <c r="D13" s="1725"/>
      <c r="E13" s="1725"/>
      <c r="F13" s="1725"/>
      <c r="G13" s="1725"/>
      <c r="H13" s="1725"/>
      <c r="I13" s="1725"/>
      <c r="J13" s="1725"/>
      <c r="K13" s="1725"/>
      <c r="L13" s="1725"/>
      <c r="M13" s="1726"/>
    </row>
    <row r="14" spans="1:13" ht="57" customHeight="1" x14ac:dyDescent="0.25">
      <c r="A14" s="1543"/>
      <c r="B14" s="126" t="s">
        <v>1025</v>
      </c>
      <c r="C14" s="1738" t="s">
        <v>340</v>
      </c>
      <c r="D14" s="1739"/>
      <c r="E14" s="127" t="s">
        <v>1026</v>
      </c>
      <c r="F14" s="1737" t="s">
        <v>1243</v>
      </c>
      <c r="G14" s="1725"/>
      <c r="H14" s="1725"/>
      <c r="I14" s="1725"/>
      <c r="J14" s="1725"/>
      <c r="K14" s="1725"/>
      <c r="L14" s="1725"/>
      <c r="M14" s="1726"/>
    </row>
    <row r="15" spans="1:13" x14ac:dyDescent="0.25">
      <c r="A15" s="1698" t="s">
        <v>48</v>
      </c>
      <c r="B15" s="12" t="s">
        <v>87</v>
      </c>
      <c r="C15" s="1724" t="s">
        <v>341</v>
      </c>
      <c r="D15" s="1725"/>
      <c r="E15" s="1725"/>
      <c r="F15" s="1725"/>
      <c r="G15" s="1725"/>
      <c r="H15" s="1725"/>
      <c r="I15" s="1725"/>
      <c r="J15" s="1725"/>
      <c r="K15" s="1725"/>
      <c r="L15" s="1725"/>
      <c r="M15" s="1726"/>
    </row>
    <row r="16" spans="1:13" x14ac:dyDescent="0.25">
      <c r="A16" s="1699"/>
      <c r="B16" s="12" t="s">
        <v>1028</v>
      </c>
      <c r="C16" s="1738" t="s">
        <v>357</v>
      </c>
      <c r="D16" s="1739"/>
      <c r="E16" s="1739"/>
      <c r="F16" s="1739"/>
      <c r="G16" s="1739"/>
      <c r="H16" s="1739"/>
      <c r="I16" s="1739"/>
      <c r="J16" s="1739"/>
      <c r="K16" s="1739"/>
      <c r="L16" s="1739"/>
      <c r="M16" s="1740"/>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161" t="s">
        <v>933</v>
      </c>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135"/>
      <c r="E22" s="131" t="s">
        <v>101</v>
      </c>
      <c r="F22" s="82"/>
      <c r="G22" s="82"/>
      <c r="H22" s="82"/>
      <c r="I22" s="82"/>
      <c r="J22" s="82"/>
      <c r="K22" s="82"/>
      <c r="L22" s="82"/>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c r="H25" s="146"/>
      <c r="I25" s="131" t="s">
        <v>106</v>
      </c>
      <c r="J25" s="161"/>
      <c r="K25" s="146"/>
      <c r="L25" s="15"/>
      <c r="M25" s="14"/>
    </row>
    <row r="26" spans="1:13" x14ac:dyDescent="0.25">
      <c r="A26" s="1699"/>
      <c r="B26" s="1528"/>
      <c r="C26" s="324" t="s">
        <v>107</v>
      </c>
      <c r="D26" s="79"/>
      <c r="E26" s="15"/>
      <c r="F26" s="131" t="s">
        <v>108</v>
      </c>
      <c r="G26" s="161" t="s">
        <v>933</v>
      </c>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x14ac:dyDescent="0.25">
      <c r="A29" s="1699"/>
      <c r="B29" s="70"/>
      <c r="C29" s="329" t="s">
        <v>110</v>
      </c>
      <c r="D29" s="144">
        <v>24</v>
      </c>
      <c r="E29" s="146"/>
      <c r="F29" s="145" t="s">
        <v>112</v>
      </c>
      <c r="G29" s="135">
        <v>2020</v>
      </c>
      <c r="H29" s="146"/>
      <c r="I29" s="145" t="s">
        <v>113</v>
      </c>
      <c r="J29" s="1767" t="s">
        <v>1244</v>
      </c>
      <c r="K29" s="1739"/>
      <c r="L29" s="1768"/>
      <c r="M29" s="164"/>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61"/>
      <c r="M31" s="60"/>
    </row>
    <row r="32" spans="1:13" x14ac:dyDescent="0.25">
      <c r="A32" s="1699"/>
      <c r="B32" s="1528"/>
      <c r="C32" s="330" t="s">
        <v>115</v>
      </c>
      <c r="D32" s="58">
        <v>2022</v>
      </c>
      <c r="E32" s="54"/>
      <c r="F32" s="146" t="s">
        <v>116</v>
      </c>
      <c r="G32" s="58">
        <v>2024</v>
      </c>
      <c r="H32" s="54"/>
      <c r="I32" s="145"/>
      <c r="J32" s="54"/>
      <c r="K32" s="54"/>
      <c r="L32" s="15"/>
      <c r="M32" s="14"/>
    </row>
    <row r="33" spans="1:13" x14ac:dyDescent="0.25">
      <c r="A33" s="1699"/>
      <c r="B33" s="1529"/>
      <c r="C33" s="325"/>
      <c r="D33" s="52"/>
      <c r="E33" s="49"/>
      <c r="F33" s="137"/>
      <c r="G33" s="49"/>
      <c r="H33" s="49"/>
      <c r="I33" s="147"/>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346">
        <v>24</v>
      </c>
      <c r="E36" s="347"/>
      <c r="F36" s="346">
        <v>26</v>
      </c>
      <c r="G36" s="347"/>
      <c r="H36" s="346">
        <v>29</v>
      </c>
      <c r="I36" s="347"/>
      <c r="J36" s="346"/>
      <c r="K36" s="347"/>
      <c r="L36" s="346"/>
      <c r="M36" s="41"/>
    </row>
    <row r="37" spans="1:13" x14ac:dyDescent="0.25">
      <c r="A37" s="1699"/>
      <c r="B37" s="1528"/>
      <c r="C37" s="37"/>
      <c r="D37" s="150" t="s">
        <v>123</v>
      </c>
      <c r="E37" s="150"/>
      <c r="F37" s="150" t="s">
        <v>124</v>
      </c>
      <c r="G37" s="150"/>
      <c r="H37" s="151" t="s">
        <v>125</v>
      </c>
      <c r="I37" s="151"/>
      <c r="J37" s="151" t="s">
        <v>126</v>
      </c>
      <c r="K37" s="150"/>
      <c r="L37" s="150" t="s">
        <v>127</v>
      </c>
      <c r="M37" s="42"/>
    </row>
    <row r="38" spans="1:13" x14ac:dyDescent="0.25">
      <c r="A38" s="1699"/>
      <c r="B38" s="1528"/>
      <c r="C38" s="37"/>
      <c r="D38" s="346"/>
      <c r="E38" s="347"/>
      <c r="F38" s="346"/>
      <c r="G38" s="347"/>
      <c r="H38" s="346"/>
      <c r="I38" s="347"/>
      <c r="J38" s="346"/>
      <c r="K38" s="347"/>
      <c r="L38" s="346"/>
      <c r="M38" s="41"/>
    </row>
    <row r="39" spans="1:13" x14ac:dyDescent="0.25">
      <c r="A39" s="1699"/>
      <c r="B39" s="1528"/>
      <c r="C39" s="37"/>
      <c r="D39" s="150" t="s">
        <v>128</v>
      </c>
      <c r="E39" s="150"/>
      <c r="F39" s="150" t="s">
        <v>129</v>
      </c>
      <c r="G39" s="150"/>
      <c r="H39" s="151" t="s">
        <v>130</v>
      </c>
      <c r="I39" s="151"/>
      <c r="J39" s="151" t="s">
        <v>131</v>
      </c>
      <c r="K39" s="150"/>
      <c r="L39" s="150" t="s">
        <v>132</v>
      </c>
      <c r="M39" s="42"/>
    </row>
    <row r="40" spans="1:13" x14ac:dyDescent="0.25">
      <c r="A40" s="1699"/>
      <c r="B40" s="1528"/>
      <c r="C40" s="37"/>
      <c r="D40" s="346"/>
      <c r="E40" s="347"/>
      <c r="F40" s="346"/>
      <c r="G40" s="347"/>
      <c r="H40" s="346"/>
      <c r="I40" s="347"/>
      <c r="J40" s="346"/>
      <c r="K40" s="347"/>
      <c r="L40" s="346"/>
      <c r="M40" s="41"/>
    </row>
    <row r="41" spans="1:13" x14ac:dyDescent="0.25">
      <c r="A41" s="1699"/>
      <c r="B41" s="1528"/>
      <c r="C41" s="37"/>
      <c r="D41" s="1124" t="s">
        <v>132</v>
      </c>
      <c r="E41" s="1124"/>
      <c r="F41" s="1124" t="s">
        <v>133</v>
      </c>
      <c r="G41" s="1124"/>
      <c r="H41" s="1125"/>
      <c r="I41" s="1125"/>
      <c r="J41" s="1125"/>
      <c r="K41" s="1125"/>
      <c r="L41" s="1125"/>
      <c r="M41" s="38"/>
    </row>
    <row r="42" spans="1:13" x14ac:dyDescent="0.25">
      <c r="A42" s="1699"/>
      <c r="B42" s="1528"/>
      <c r="C42" s="37"/>
      <c r="D42" s="927"/>
      <c r="E42" s="620"/>
      <c r="F42" s="1832">
        <v>79</v>
      </c>
      <c r="G42" s="1552"/>
      <c r="H42" s="1871"/>
      <c r="I42" s="1871"/>
      <c r="J42" s="1126"/>
      <c r="K42" s="1126"/>
      <c r="L42" s="1126"/>
      <c r="M42" s="33"/>
    </row>
    <row r="43" spans="1:13" x14ac:dyDescent="0.25">
      <c r="A43" s="1699"/>
      <c r="B43" s="1528"/>
      <c r="C43" s="32"/>
      <c r="D43" s="31"/>
      <c r="E43" s="30"/>
      <c r="F43" s="31"/>
      <c r="G43" s="30"/>
      <c r="H43" s="27"/>
      <c r="I43" s="28"/>
      <c r="J43" s="27"/>
      <c r="K43" s="28"/>
      <c r="L43" s="27"/>
      <c r="M43" s="26"/>
    </row>
    <row r="44" spans="1:13" ht="18" customHeight="1" x14ac:dyDescent="0.25">
      <c r="A44" s="1699"/>
      <c r="B44" s="1539" t="s">
        <v>134</v>
      </c>
      <c r="C44" s="326"/>
      <c r="D44" s="139"/>
      <c r="E44" s="139"/>
      <c r="F44" s="139"/>
      <c r="G44" s="139"/>
      <c r="H44" s="139"/>
      <c r="I44" s="139"/>
      <c r="J44" s="139"/>
      <c r="K44" s="139"/>
      <c r="L44" s="15"/>
      <c r="M44" s="14"/>
    </row>
    <row r="45" spans="1:13" x14ac:dyDescent="0.25">
      <c r="A45" s="1699"/>
      <c r="B45" s="1528"/>
      <c r="C45" s="20"/>
      <c r="D45" s="23" t="s">
        <v>135</v>
      </c>
      <c r="E45" s="22" t="s">
        <v>136</v>
      </c>
      <c r="F45" s="1730" t="s">
        <v>137</v>
      </c>
      <c r="G45" s="1531" t="s">
        <v>1087</v>
      </c>
      <c r="H45" s="1531"/>
      <c r="I45" s="1531"/>
      <c r="J45" s="1531"/>
      <c r="K45" s="156" t="s">
        <v>101</v>
      </c>
      <c r="L45" s="1532"/>
      <c r="M45" s="1533"/>
    </row>
    <row r="46" spans="1:13" x14ac:dyDescent="0.25">
      <c r="A46" s="1699"/>
      <c r="B46" s="1528"/>
      <c r="C46" s="20"/>
      <c r="D46" s="19" t="s">
        <v>933</v>
      </c>
      <c r="E46" s="161"/>
      <c r="F46" s="1730"/>
      <c r="G46" s="1531"/>
      <c r="H46" s="1531"/>
      <c r="I46" s="1531"/>
      <c r="J46" s="1531"/>
      <c r="K46" s="15"/>
      <c r="L46" s="1534"/>
      <c r="M46" s="1535"/>
    </row>
    <row r="47" spans="1:13" x14ac:dyDescent="0.25">
      <c r="A47" s="1699"/>
      <c r="B47" s="1529"/>
      <c r="C47" s="17"/>
      <c r="D47" s="16"/>
      <c r="E47" s="16"/>
      <c r="F47" s="16"/>
      <c r="G47" s="16"/>
      <c r="H47" s="16"/>
      <c r="I47" s="16"/>
      <c r="J47" s="16"/>
      <c r="K47" s="16"/>
      <c r="L47" s="15"/>
      <c r="M47" s="14"/>
    </row>
    <row r="48" spans="1:13" x14ac:dyDescent="0.25">
      <c r="A48" s="1699"/>
      <c r="B48" s="13" t="s">
        <v>139</v>
      </c>
      <c r="C48" s="1724" t="s">
        <v>1279</v>
      </c>
      <c r="D48" s="1725"/>
      <c r="E48" s="1725"/>
      <c r="F48" s="1725"/>
      <c r="G48" s="1725"/>
      <c r="H48" s="1725"/>
      <c r="I48" s="1725"/>
      <c r="J48" s="1725"/>
      <c r="K48" s="1725"/>
      <c r="L48" s="1725"/>
      <c r="M48" s="1726"/>
    </row>
    <row r="49" spans="1:13" x14ac:dyDescent="0.25">
      <c r="A49" s="1699"/>
      <c r="B49" s="12" t="s">
        <v>141</v>
      </c>
      <c r="C49" s="1724" t="s">
        <v>1246</v>
      </c>
      <c r="D49" s="1725"/>
      <c r="E49" s="1725"/>
      <c r="F49" s="1725"/>
      <c r="G49" s="1725"/>
      <c r="H49" s="1725"/>
      <c r="I49" s="1725"/>
      <c r="J49" s="1725"/>
      <c r="K49" s="1725"/>
      <c r="L49" s="1725"/>
      <c r="M49" s="1726"/>
    </row>
    <row r="50" spans="1:13" x14ac:dyDescent="0.25">
      <c r="A50" s="1699"/>
      <c r="B50" s="12" t="s">
        <v>143</v>
      </c>
      <c r="C50" s="163">
        <v>10</v>
      </c>
      <c r="D50" s="157"/>
      <c r="E50" s="157"/>
      <c r="F50" s="157"/>
      <c r="G50" s="157"/>
      <c r="H50" s="157"/>
      <c r="I50" s="157"/>
      <c r="J50" s="157"/>
      <c r="K50" s="157"/>
      <c r="L50" s="157"/>
      <c r="M50" s="158"/>
    </row>
    <row r="51" spans="1:13" x14ac:dyDescent="0.25">
      <c r="A51" s="1699"/>
      <c r="B51" s="12" t="s">
        <v>144</v>
      </c>
      <c r="C51" s="163"/>
      <c r="D51" s="157"/>
      <c r="E51" s="157"/>
      <c r="F51" s="157"/>
      <c r="G51" s="157"/>
      <c r="H51" s="157"/>
      <c r="I51" s="157"/>
      <c r="J51" s="157"/>
      <c r="K51" s="157"/>
      <c r="L51" s="157"/>
      <c r="M51" s="158"/>
    </row>
    <row r="52" spans="1:13" ht="15.75" customHeight="1" x14ac:dyDescent="0.25">
      <c r="A52" s="1506" t="s">
        <v>60</v>
      </c>
      <c r="B52" s="7" t="s">
        <v>145</v>
      </c>
      <c r="C52" s="1548" t="s">
        <v>1247</v>
      </c>
      <c r="D52" s="1550"/>
      <c r="E52" s="1550"/>
      <c r="F52" s="1550"/>
      <c r="G52" s="1550"/>
      <c r="H52" s="1550"/>
      <c r="I52" s="1550"/>
      <c r="J52" s="1550"/>
      <c r="K52" s="1550"/>
      <c r="L52" s="1550"/>
      <c r="M52" s="1551"/>
    </row>
    <row r="53" spans="1:13" x14ac:dyDescent="0.25">
      <c r="A53" s="1507"/>
      <c r="B53" s="7" t="s">
        <v>147</v>
      </c>
      <c r="C53" s="1548" t="s">
        <v>1104</v>
      </c>
      <c r="D53" s="1550"/>
      <c r="E53" s="1550"/>
      <c r="F53" s="1550"/>
      <c r="G53" s="1550"/>
      <c r="H53" s="1550"/>
      <c r="I53" s="1550"/>
      <c r="J53" s="1550"/>
      <c r="K53" s="1550"/>
      <c r="L53" s="1550"/>
      <c r="M53" s="1551"/>
    </row>
    <row r="54" spans="1:13" x14ac:dyDescent="0.25">
      <c r="A54" s="1507"/>
      <c r="B54" s="7" t="s">
        <v>149</v>
      </c>
      <c r="C54" s="1548" t="s">
        <v>1248</v>
      </c>
      <c r="D54" s="1550"/>
      <c r="E54" s="1550"/>
      <c r="F54" s="1550"/>
      <c r="G54" s="1550"/>
      <c r="H54" s="1550"/>
      <c r="I54" s="1550"/>
      <c r="J54" s="1550"/>
      <c r="K54" s="1550"/>
      <c r="L54" s="1550"/>
      <c r="M54" s="1551"/>
    </row>
    <row r="55" spans="1:13" ht="15.75" customHeight="1" x14ac:dyDescent="0.25">
      <c r="A55" s="1507"/>
      <c r="B55" s="8" t="s">
        <v>151</v>
      </c>
      <c r="C55" s="1548" t="s">
        <v>1249</v>
      </c>
      <c r="D55" s="1550"/>
      <c r="E55" s="1550"/>
      <c r="F55" s="1550"/>
      <c r="G55" s="1550"/>
      <c r="H55" s="1550"/>
      <c r="I55" s="1550"/>
      <c r="J55" s="1550"/>
      <c r="K55" s="1550"/>
      <c r="L55" s="1550"/>
      <c r="M55" s="1551"/>
    </row>
    <row r="56" spans="1:13" ht="15.75" customHeight="1" x14ac:dyDescent="0.25">
      <c r="A56" s="1507"/>
      <c r="B56" s="7" t="s">
        <v>153</v>
      </c>
      <c r="C56" s="1858" t="s">
        <v>1250</v>
      </c>
      <c r="D56" s="1550"/>
      <c r="E56" s="1550"/>
      <c r="F56" s="1550"/>
      <c r="G56" s="1550"/>
      <c r="H56" s="1550"/>
      <c r="I56" s="1550"/>
      <c r="J56" s="1550"/>
      <c r="K56" s="1550"/>
      <c r="L56" s="1550"/>
      <c r="M56" s="1551"/>
    </row>
    <row r="57" spans="1:13" ht="16.5" thickBot="1" x14ac:dyDescent="0.3">
      <c r="A57" s="1510"/>
      <c r="B57" s="7" t="s">
        <v>155</v>
      </c>
      <c r="C57" s="1548">
        <v>2976030</v>
      </c>
      <c r="D57" s="1550"/>
      <c r="E57" s="1550"/>
      <c r="F57" s="1550"/>
      <c r="G57" s="1550"/>
      <c r="H57" s="1550"/>
      <c r="I57" s="1550"/>
      <c r="J57" s="1550"/>
      <c r="K57" s="1550"/>
      <c r="L57" s="1550"/>
      <c r="M57" s="1551"/>
    </row>
    <row r="58" spans="1:13" ht="15.75" customHeight="1" x14ac:dyDescent="0.25">
      <c r="A58" s="1506" t="s">
        <v>156</v>
      </c>
      <c r="B58" s="6" t="s">
        <v>157</v>
      </c>
      <c r="C58" s="1548" t="s">
        <v>1247</v>
      </c>
      <c r="D58" s="1550"/>
      <c r="E58" s="1550"/>
      <c r="F58" s="1550"/>
      <c r="G58" s="1550"/>
      <c r="H58" s="1550"/>
      <c r="I58" s="1550"/>
      <c r="J58" s="1550"/>
      <c r="K58" s="1550"/>
      <c r="L58" s="1550"/>
      <c r="M58" s="1551"/>
    </row>
    <row r="59" spans="1:13" x14ac:dyDescent="0.25">
      <c r="A59" s="1507"/>
      <c r="B59" s="6" t="s">
        <v>158</v>
      </c>
      <c r="C59" s="1548" t="s">
        <v>1104</v>
      </c>
      <c r="D59" s="1550"/>
      <c r="E59" s="1550"/>
      <c r="F59" s="1550"/>
      <c r="G59" s="1550"/>
      <c r="H59" s="1550"/>
      <c r="I59" s="1550"/>
      <c r="J59" s="1550"/>
      <c r="K59" s="1550"/>
      <c r="L59" s="1550"/>
      <c r="M59" s="1551"/>
    </row>
    <row r="60" spans="1:13" ht="30" customHeight="1" thickBot="1" x14ac:dyDescent="0.3">
      <c r="A60" s="1507"/>
      <c r="B60" s="5" t="s">
        <v>79</v>
      </c>
      <c r="C60" s="1548" t="s">
        <v>1248</v>
      </c>
      <c r="D60" s="1550"/>
      <c r="E60" s="1550"/>
      <c r="F60" s="1550"/>
      <c r="G60" s="1550"/>
      <c r="H60" s="1550"/>
      <c r="I60" s="1550"/>
      <c r="J60" s="1550"/>
      <c r="K60" s="1550"/>
      <c r="L60" s="1550"/>
      <c r="M60" s="1551"/>
    </row>
    <row r="61" spans="1:13" ht="16.5" thickBot="1" x14ac:dyDescent="0.3">
      <c r="A61" s="4" t="s">
        <v>64</v>
      </c>
      <c r="B61" s="3"/>
      <c r="C61" s="1755"/>
      <c r="D61" s="1708"/>
      <c r="E61" s="1708"/>
      <c r="F61" s="1708"/>
      <c r="G61" s="1708"/>
      <c r="H61" s="1708"/>
      <c r="I61" s="1708"/>
      <c r="J61" s="1708"/>
      <c r="K61" s="1708"/>
      <c r="L61" s="1708"/>
      <c r="M61" s="1709"/>
    </row>
  </sheetData>
  <mergeCells count="49">
    <mergeCell ref="B34:B43"/>
    <mergeCell ref="C11:M11"/>
    <mergeCell ref="C15:M15"/>
    <mergeCell ref="C16:M16"/>
    <mergeCell ref="B17:B23"/>
    <mergeCell ref="B24:B27"/>
    <mergeCell ref="J29:L29"/>
    <mergeCell ref="C14:D14"/>
    <mergeCell ref="F42:G42"/>
    <mergeCell ref="H42:I42"/>
    <mergeCell ref="F14:M14"/>
    <mergeCell ref="I9:J9"/>
    <mergeCell ref="C10:D10"/>
    <mergeCell ref="C12:M12"/>
    <mergeCell ref="C13:M13"/>
    <mergeCell ref="F10:G10"/>
    <mergeCell ref="I10:J10"/>
    <mergeCell ref="C61:M61"/>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B31:B33"/>
    <mergeCell ref="C4:E4"/>
    <mergeCell ref="A58:A60"/>
    <mergeCell ref="C58:M58"/>
    <mergeCell ref="C59:M59"/>
    <mergeCell ref="C60:M60"/>
    <mergeCell ref="A2:A14"/>
    <mergeCell ref="C2:M2"/>
    <mergeCell ref="C3:M3"/>
    <mergeCell ref="F4:G4"/>
    <mergeCell ref="H4:M4"/>
    <mergeCell ref="C6:M6"/>
    <mergeCell ref="C7:D7"/>
    <mergeCell ref="I7:M7"/>
    <mergeCell ref="B8:B10"/>
    <mergeCell ref="C9:D9"/>
    <mergeCell ref="F9:G9"/>
  </mergeCells>
  <dataValidations count="7">
    <dataValidation type="list" allowBlank="1" showInputMessage="1" showErrorMessage="1" sqref="I7:M7" xr:uid="{00000000-0002-0000-2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2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200-000002000000}"/>
    <dataValidation allowBlank="1" showInputMessage="1" showErrorMessage="1" prompt="Identifique la meta ODS a que le apunta el indicador de producto. Seleccione de la lista desplegable." sqref="E14" xr:uid="{00000000-0002-0000-2200-000003000000}"/>
    <dataValidation allowBlank="1" showInputMessage="1" showErrorMessage="1" prompt="Identifique el ODS a que le apunta el indicador de producto. Seleccione de la lista desplegable._x000a_" sqref="B14" xr:uid="{00000000-0002-0000-2200-000004000000}"/>
    <dataValidation allowBlank="1" showInputMessage="1" showErrorMessage="1" prompt="Incluir una ficha por cada indicador, ya sea de producto o de resultado" sqref="B1" xr:uid="{00000000-0002-0000-2200-000005000000}"/>
    <dataValidation allowBlank="1" showInputMessage="1" showErrorMessage="1" prompt="Seleccione de la lista desplegable" sqref="B4 B7 H7" xr:uid="{00000000-0002-0000-2200-000006000000}"/>
  </dataValidations>
  <hyperlinks>
    <hyperlink ref="C56" r:id="rId1" xr:uid="{00000000-0004-0000-2200-000000000000}"/>
  </hyperlinks>
  <pageMargins left="0.7" right="0.7" top="0.75" bottom="0.75" header="0.3" footer="0.3"/>
  <pageSetup paperSize="9"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39997558519241921"/>
  </sheetPr>
  <dimension ref="A1:M62"/>
  <sheetViews>
    <sheetView topLeftCell="B1" zoomScale="85" zoomScaleNormal="85" workbookViewId="0">
      <selection activeCell="H10" sqref="H10"/>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1280</v>
      </c>
      <c r="C1" s="108"/>
      <c r="D1" s="108"/>
      <c r="E1" s="108"/>
      <c r="F1" s="108"/>
      <c r="G1" s="108"/>
      <c r="H1" s="108"/>
      <c r="I1" s="108"/>
      <c r="J1" s="108"/>
      <c r="K1" s="108"/>
      <c r="L1" s="108"/>
      <c r="M1" s="107"/>
    </row>
    <row r="2" spans="1:13" ht="32.25" customHeight="1" x14ac:dyDescent="0.25">
      <c r="A2" s="1542" t="s">
        <v>67</v>
      </c>
      <c r="B2" s="106" t="s">
        <v>68</v>
      </c>
      <c r="C2" s="1545" t="s">
        <v>1251</v>
      </c>
      <c r="D2" s="1546"/>
      <c r="E2" s="1546"/>
      <c r="F2" s="1546"/>
      <c r="G2" s="1546"/>
      <c r="H2" s="1546"/>
      <c r="I2" s="1546"/>
      <c r="J2" s="1546"/>
      <c r="K2" s="1546"/>
      <c r="L2" s="1546"/>
      <c r="M2" s="1547"/>
    </row>
    <row r="3" spans="1:13" ht="31.5" x14ac:dyDescent="0.25">
      <c r="A3" s="1543"/>
      <c r="B3" s="13" t="s">
        <v>1016</v>
      </c>
      <c r="C3" s="1548" t="s">
        <v>1017</v>
      </c>
      <c r="D3" s="1550"/>
      <c r="E3" s="1550"/>
      <c r="F3" s="1550"/>
      <c r="G3" s="1550"/>
      <c r="H3" s="1550"/>
      <c r="I3" s="1550"/>
      <c r="J3" s="1550"/>
      <c r="K3" s="1550"/>
      <c r="L3" s="1550"/>
      <c r="M3" s="1551"/>
    </row>
    <row r="4" spans="1:13" ht="96.75" customHeight="1" x14ac:dyDescent="0.25">
      <c r="A4" s="1543"/>
      <c r="B4" s="65" t="s">
        <v>72</v>
      </c>
      <c r="C4" s="1520" t="s">
        <v>448</v>
      </c>
      <c r="D4" s="1521"/>
      <c r="E4" s="1552"/>
      <c r="F4" s="1553" t="s">
        <v>74</v>
      </c>
      <c r="G4" s="1554"/>
      <c r="H4" s="102">
        <v>119</v>
      </c>
      <c r="I4" s="1747" t="s">
        <v>1252</v>
      </c>
      <c r="J4" s="1550"/>
      <c r="K4" s="1550"/>
      <c r="L4" s="1550"/>
      <c r="M4" s="1551"/>
    </row>
    <row r="5" spans="1:13" x14ac:dyDescent="0.25">
      <c r="A5" s="1543"/>
      <c r="B5" s="65" t="s">
        <v>75</v>
      </c>
      <c r="C5" s="1548" t="s">
        <v>1253</v>
      </c>
      <c r="D5" s="1550"/>
      <c r="E5" s="1550"/>
      <c r="F5" s="1550"/>
      <c r="G5" s="1550"/>
      <c r="H5" s="1550"/>
      <c r="I5" s="1550"/>
      <c r="J5" s="1550"/>
      <c r="K5" s="1550"/>
      <c r="L5" s="1550"/>
      <c r="M5" s="1551"/>
    </row>
    <row r="6" spans="1:13" ht="48.75" customHeight="1" x14ac:dyDescent="0.25">
      <c r="A6" s="1543"/>
      <c r="B6" s="65" t="s">
        <v>76</v>
      </c>
      <c r="C6" s="1548" t="s">
        <v>1254</v>
      </c>
      <c r="D6" s="1550"/>
      <c r="E6" s="1550"/>
      <c r="F6" s="1550"/>
      <c r="G6" s="1550"/>
      <c r="H6" s="1550"/>
      <c r="I6" s="1550"/>
      <c r="J6" s="1550"/>
      <c r="K6" s="1550"/>
      <c r="L6" s="1550"/>
      <c r="M6" s="1551"/>
    </row>
    <row r="7" spans="1:13" x14ac:dyDescent="0.25">
      <c r="A7" s="1543"/>
      <c r="B7" s="13" t="s">
        <v>929</v>
      </c>
      <c r="C7" s="1685"/>
      <c r="D7" s="1686"/>
      <c r="E7" s="99"/>
      <c r="F7" s="99"/>
      <c r="G7" s="98"/>
      <c r="H7" s="97" t="s">
        <v>79</v>
      </c>
      <c r="I7" s="1687" t="s">
        <v>388</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1255</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75" customHeight="1" x14ac:dyDescent="0.25">
      <c r="A11" s="1543"/>
      <c r="B11" s="13" t="s">
        <v>85</v>
      </c>
      <c r="C11" s="1514" t="s">
        <v>1256</v>
      </c>
      <c r="D11" s="1515"/>
      <c r="E11" s="1515"/>
      <c r="F11" s="1515"/>
      <c r="G11" s="1515"/>
      <c r="H11" s="1515"/>
      <c r="I11" s="1515"/>
      <c r="J11" s="1515"/>
      <c r="K11" s="1515"/>
      <c r="L11" s="1515"/>
      <c r="M11" s="1516"/>
    </row>
    <row r="12" spans="1:13" ht="151.5" customHeight="1" x14ac:dyDescent="0.25">
      <c r="A12" s="1543"/>
      <c r="B12" s="13" t="s">
        <v>1021</v>
      </c>
      <c r="C12" s="1514" t="s">
        <v>1281</v>
      </c>
      <c r="D12" s="1515"/>
      <c r="E12" s="1515"/>
      <c r="F12" s="1515"/>
      <c r="G12" s="1515"/>
      <c r="H12" s="1515"/>
      <c r="I12" s="1515"/>
      <c r="J12" s="1515"/>
      <c r="K12" s="1515"/>
      <c r="L12" s="1515"/>
      <c r="M12" s="1516"/>
    </row>
    <row r="13" spans="1:13" ht="31.5" x14ac:dyDescent="0.25">
      <c r="A13" s="1543"/>
      <c r="B13" s="13" t="s">
        <v>1023</v>
      </c>
      <c r="C13" s="1514" t="s">
        <v>1282</v>
      </c>
      <c r="D13" s="1515"/>
      <c r="E13" s="1515"/>
      <c r="F13" s="1515"/>
      <c r="G13" s="1515"/>
      <c r="H13" s="1515"/>
      <c r="I13" s="1515"/>
      <c r="J13" s="1515"/>
      <c r="K13" s="1515"/>
      <c r="L13" s="1515"/>
      <c r="M13" s="1516"/>
    </row>
    <row r="14" spans="1:13" ht="29.25" customHeight="1" x14ac:dyDescent="0.25">
      <c r="A14" s="1543"/>
      <c r="B14" s="1689" t="s">
        <v>1025</v>
      </c>
      <c r="C14" s="1517" t="s">
        <v>364</v>
      </c>
      <c r="D14" s="1518"/>
      <c r="E14" s="93" t="s">
        <v>1026</v>
      </c>
      <c r="F14" s="1540" t="s">
        <v>1258</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7" t="s">
        <v>717</v>
      </c>
      <c r="D16" s="1518"/>
      <c r="E16" s="1518"/>
      <c r="F16" s="1518"/>
      <c r="G16" s="1518"/>
      <c r="H16" s="1518"/>
      <c r="I16" s="1518"/>
      <c r="J16" s="1518"/>
      <c r="K16" s="1518"/>
      <c r="L16" s="1518"/>
      <c r="M16" s="1519"/>
    </row>
    <row r="17" spans="1:13" ht="74.25" customHeight="1" x14ac:dyDescent="0.25">
      <c r="A17" s="1699"/>
      <c r="B17" s="12" t="s">
        <v>1028</v>
      </c>
      <c r="C17" s="1514" t="s">
        <v>1283</v>
      </c>
      <c r="D17" s="1515"/>
      <c r="E17" s="1515"/>
      <c r="F17" s="1515"/>
      <c r="G17" s="1515"/>
      <c r="H17" s="1515"/>
      <c r="I17" s="1515"/>
      <c r="J17" s="1515"/>
      <c r="K17" s="1515"/>
      <c r="L17" s="1515"/>
      <c r="M17" s="151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t="s">
        <v>100</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t="s">
        <v>100</v>
      </c>
      <c r="H26" s="57"/>
      <c r="I26" s="78" t="s">
        <v>106</v>
      </c>
      <c r="J26" s="18"/>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ht="31.5" x14ac:dyDescent="0.25">
      <c r="A30" s="1699"/>
      <c r="B30" s="70"/>
      <c r="C30" s="69" t="s">
        <v>110</v>
      </c>
      <c r="D30" s="68">
        <v>300</v>
      </c>
      <c r="E30" s="57"/>
      <c r="F30" s="55" t="s">
        <v>112</v>
      </c>
      <c r="G30" s="67">
        <v>2021</v>
      </c>
      <c r="H30" s="57"/>
      <c r="I30" s="55" t="s">
        <v>113</v>
      </c>
      <c r="J30" s="120" t="s">
        <v>1259</v>
      </c>
      <c r="K30" s="116"/>
      <c r="L30" s="119"/>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1260</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300</v>
      </c>
      <c r="E37" s="620"/>
      <c r="F37" s="166">
        <v>315</v>
      </c>
      <c r="G37" s="620"/>
      <c r="H37" s="166">
        <v>331</v>
      </c>
      <c r="I37" s="36"/>
      <c r="J37" s="29"/>
      <c r="K37" s="36"/>
      <c r="L37" s="29"/>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832">
        <f>+D37+F37+H37</f>
        <v>946</v>
      </c>
      <c r="G43" s="1552"/>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100</v>
      </c>
      <c r="F47" s="1530"/>
      <c r="G47" s="1531"/>
      <c r="H47" s="1531"/>
      <c r="I47" s="1531"/>
      <c r="J47" s="1531"/>
      <c r="K47" s="15"/>
      <c r="L47" s="1534"/>
      <c r="M47" s="1535"/>
    </row>
    <row r="48" spans="1:13" x14ac:dyDescent="0.25">
      <c r="A48" s="1699"/>
      <c r="B48" s="1529"/>
      <c r="C48" s="20"/>
      <c r="D48" s="15"/>
      <c r="E48" s="15"/>
      <c r="F48" s="15"/>
      <c r="G48" s="15"/>
      <c r="H48" s="15"/>
      <c r="I48" s="15"/>
      <c r="J48" s="15"/>
      <c r="K48" s="15"/>
      <c r="L48" s="15"/>
      <c r="M48" s="14"/>
    </row>
    <row r="49" spans="1:13" x14ac:dyDescent="0.25">
      <c r="A49" s="1699"/>
      <c r="B49" s="605" t="s">
        <v>139</v>
      </c>
      <c r="C49" s="1859" t="s">
        <v>1261</v>
      </c>
      <c r="D49" s="1859"/>
      <c r="E49" s="1859"/>
      <c r="F49" s="1859"/>
      <c r="G49" s="1859"/>
      <c r="H49" s="1859"/>
      <c r="I49" s="1859"/>
      <c r="J49" s="1859"/>
      <c r="K49" s="1859"/>
      <c r="L49" s="1859"/>
      <c r="M49" s="1859"/>
    </row>
    <row r="50" spans="1:13" x14ac:dyDescent="0.25">
      <c r="A50" s="1699"/>
      <c r="B50" s="613" t="s">
        <v>141</v>
      </c>
      <c r="C50" s="1859" t="s">
        <v>1262</v>
      </c>
      <c r="D50" s="1859"/>
      <c r="E50" s="1859"/>
      <c r="F50" s="1859"/>
      <c r="G50" s="1859"/>
      <c r="H50" s="1859"/>
      <c r="I50" s="1859"/>
      <c r="J50" s="1859"/>
      <c r="K50" s="1859"/>
      <c r="L50" s="1859"/>
      <c r="M50" s="1859"/>
    </row>
    <row r="51" spans="1:13" x14ac:dyDescent="0.25">
      <c r="A51" s="1699"/>
      <c r="B51" s="613" t="s">
        <v>143</v>
      </c>
      <c r="C51" s="1862">
        <v>30</v>
      </c>
      <c r="D51" s="1862"/>
      <c r="E51" s="1862"/>
      <c r="F51" s="1862"/>
      <c r="G51" s="1862"/>
      <c r="H51" s="1862"/>
      <c r="I51" s="1862"/>
      <c r="J51" s="1862"/>
      <c r="K51" s="1862"/>
      <c r="L51" s="1862"/>
      <c r="M51" s="1862"/>
    </row>
    <row r="52" spans="1:13" x14ac:dyDescent="0.25">
      <c r="A52" s="1699"/>
      <c r="B52" s="613" t="s">
        <v>144</v>
      </c>
      <c r="C52" s="1859" t="s">
        <v>111</v>
      </c>
      <c r="D52" s="1859"/>
      <c r="E52" s="1859"/>
      <c r="F52" s="1859"/>
      <c r="G52" s="1859"/>
      <c r="H52" s="1859"/>
      <c r="I52" s="1859"/>
      <c r="J52" s="1859"/>
      <c r="K52" s="1859"/>
      <c r="L52" s="1859"/>
      <c r="M52" s="1859"/>
    </row>
    <row r="53" spans="1:13" ht="15.75" customHeight="1" x14ac:dyDescent="0.25">
      <c r="A53" s="1506" t="s">
        <v>60</v>
      </c>
      <c r="B53" s="343" t="s">
        <v>145</v>
      </c>
      <c r="C53" s="1859" t="s">
        <v>1263</v>
      </c>
      <c r="D53" s="1859"/>
      <c r="E53" s="1859"/>
      <c r="F53" s="1859"/>
      <c r="G53" s="1859"/>
      <c r="H53" s="1859"/>
      <c r="I53" s="1859"/>
      <c r="J53" s="1859"/>
      <c r="K53" s="1859"/>
      <c r="L53" s="1859"/>
      <c r="M53" s="1859"/>
    </row>
    <row r="54" spans="1:13" x14ac:dyDescent="0.25">
      <c r="A54" s="1507"/>
      <c r="B54" s="343" t="s">
        <v>147</v>
      </c>
      <c r="C54" s="1859" t="s">
        <v>1264</v>
      </c>
      <c r="D54" s="1859"/>
      <c r="E54" s="1859"/>
      <c r="F54" s="1859"/>
      <c r="G54" s="1859"/>
      <c r="H54" s="1859"/>
      <c r="I54" s="1859"/>
      <c r="J54" s="1859"/>
      <c r="K54" s="1859"/>
      <c r="L54" s="1859"/>
      <c r="M54" s="1859"/>
    </row>
    <row r="55" spans="1:13" x14ac:dyDescent="0.25">
      <c r="A55" s="1507"/>
      <c r="B55" s="343" t="s">
        <v>149</v>
      </c>
      <c r="C55" s="1859" t="s">
        <v>1265</v>
      </c>
      <c r="D55" s="1859"/>
      <c r="E55" s="1859"/>
      <c r="F55" s="1859"/>
      <c r="G55" s="1859"/>
      <c r="H55" s="1859"/>
      <c r="I55" s="1859"/>
      <c r="J55" s="1859"/>
      <c r="K55" s="1859"/>
      <c r="L55" s="1859"/>
      <c r="M55" s="1859"/>
    </row>
    <row r="56" spans="1:13" ht="15.75" customHeight="1" x14ac:dyDescent="0.25">
      <c r="A56" s="1507"/>
      <c r="B56" s="716" t="s">
        <v>151</v>
      </c>
      <c r="C56" s="1859" t="s">
        <v>1266</v>
      </c>
      <c r="D56" s="1859"/>
      <c r="E56" s="1859"/>
      <c r="F56" s="1859"/>
      <c r="G56" s="1859"/>
      <c r="H56" s="1859"/>
      <c r="I56" s="1859"/>
      <c r="J56" s="1859"/>
      <c r="K56" s="1859"/>
      <c r="L56" s="1859"/>
      <c r="M56" s="1859"/>
    </row>
    <row r="57" spans="1:13" ht="15.75" customHeight="1" x14ac:dyDescent="0.25">
      <c r="A57" s="1507"/>
      <c r="B57" s="343" t="s">
        <v>153</v>
      </c>
      <c r="C57" s="1861" t="s">
        <v>372</v>
      </c>
      <c r="D57" s="1859"/>
      <c r="E57" s="1859"/>
      <c r="F57" s="1859"/>
      <c r="G57" s="1859"/>
      <c r="H57" s="1859"/>
      <c r="I57" s="1859"/>
      <c r="J57" s="1859"/>
      <c r="K57" s="1859"/>
      <c r="L57" s="1859"/>
      <c r="M57" s="1859"/>
    </row>
    <row r="58" spans="1:13" ht="16.5" thickBot="1" x14ac:dyDescent="0.3">
      <c r="A58" s="1510"/>
      <c r="B58" s="343" t="s">
        <v>155</v>
      </c>
      <c r="C58" s="1862">
        <v>3693777</v>
      </c>
      <c r="D58" s="1862"/>
      <c r="E58" s="1862"/>
      <c r="F58" s="1862"/>
      <c r="G58" s="1862"/>
      <c r="H58" s="1862"/>
      <c r="I58" s="1862"/>
      <c r="J58" s="1862"/>
      <c r="K58" s="1862"/>
      <c r="L58" s="1862"/>
      <c r="M58" s="1862"/>
    </row>
    <row r="59" spans="1:13" ht="15.75" customHeight="1" x14ac:dyDescent="0.25">
      <c r="A59" s="1506" t="s">
        <v>156</v>
      </c>
      <c r="B59" s="717" t="s">
        <v>157</v>
      </c>
      <c r="C59" s="1859" t="s">
        <v>1284</v>
      </c>
      <c r="D59" s="1859"/>
      <c r="E59" s="1859"/>
      <c r="F59" s="1859"/>
      <c r="G59" s="1859"/>
      <c r="H59" s="1859"/>
      <c r="I59" s="1859"/>
      <c r="J59" s="1859"/>
      <c r="K59" s="1859"/>
      <c r="L59" s="1859"/>
      <c r="M59" s="1859"/>
    </row>
    <row r="60" spans="1:13" ht="30" customHeight="1" x14ac:dyDescent="0.25">
      <c r="A60" s="1507"/>
      <c r="B60" s="717" t="s">
        <v>158</v>
      </c>
      <c r="C60" s="1859" t="s">
        <v>148</v>
      </c>
      <c r="D60" s="1859"/>
      <c r="E60" s="1859"/>
      <c r="F60" s="1859"/>
      <c r="G60" s="1859"/>
      <c r="H60" s="1859"/>
      <c r="I60" s="1859"/>
      <c r="J60" s="1859"/>
      <c r="K60" s="1859"/>
      <c r="L60" s="1859"/>
      <c r="M60" s="1859"/>
    </row>
    <row r="61" spans="1:13" ht="30" customHeight="1" thickBot="1" x14ac:dyDescent="0.3">
      <c r="A61" s="1507"/>
      <c r="B61" s="718" t="s">
        <v>79</v>
      </c>
      <c r="C61" s="1859" t="s">
        <v>388</v>
      </c>
      <c r="D61" s="1859"/>
      <c r="E61" s="1859"/>
      <c r="F61" s="1859"/>
      <c r="G61" s="1859"/>
      <c r="H61" s="1859"/>
      <c r="I61" s="1859"/>
      <c r="J61" s="1859"/>
      <c r="K61" s="1859"/>
      <c r="L61" s="1859"/>
      <c r="M61" s="1859"/>
    </row>
    <row r="62" spans="1:13" ht="45.75" customHeight="1" thickBot="1" x14ac:dyDescent="0.3">
      <c r="A62" s="4" t="s">
        <v>64</v>
      </c>
      <c r="B62" s="719" t="s">
        <v>64</v>
      </c>
      <c r="C62" s="1860" t="s">
        <v>1268</v>
      </c>
      <c r="D62" s="1860"/>
      <c r="E62" s="1860"/>
      <c r="F62" s="1860"/>
      <c r="G62" s="1860"/>
      <c r="H62" s="1860"/>
      <c r="I62" s="1860"/>
      <c r="J62" s="1860"/>
      <c r="K62" s="1860"/>
      <c r="L62" s="1860"/>
      <c r="M62" s="1860"/>
    </row>
  </sheetData>
  <mergeCells count="53">
    <mergeCell ref="A2:A15"/>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2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300-000002000000}"/>
    <dataValidation allowBlank="1" showInputMessage="1" showErrorMessage="1" prompt="Identifique la meta ODS a que le apunta el indicador de producto. Seleccione de la lista desplegable." sqref="E14" xr:uid="{00000000-0002-0000-2300-000003000000}"/>
    <dataValidation allowBlank="1" showInputMessage="1" showErrorMessage="1" prompt="Identifique el ODS a que le apunta el indicador de producto. Seleccione de la lista desplegable._x000a_" sqref="B14:B15" xr:uid="{00000000-0002-0000-2300-000004000000}"/>
    <dataValidation allowBlank="1" showInputMessage="1" showErrorMessage="1" prompt="Incluir una ficha por cada indicador, ya sea de producto o de resultado" sqref="B1" xr:uid="{00000000-0002-0000-2300-000005000000}"/>
    <dataValidation allowBlank="1" showInputMessage="1" showErrorMessage="1" prompt="Seleccione de la lista desplegable" sqref="B4 B7 H7" xr:uid="{00000000-0002-0000-2300-000006000000}"/>
  </dataValidations>
  <hyperlinks>
    <hyperlink ref="C57" r:id="rId1" xr:uid="{00000000-0004-0000-2300-000000000000}"/>
  </hyperlinks>
  <pageMargins left="0.7" right="0.7" top="0.75" bottom="0.75" header="0.3" footer="0.3"/>
  <pageSetup paperSize="9" orientation="portrait" horizontalDpi="1200" verticalDpi="12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39997558519241921"/>
  </sheetPr>
  <dimension ref="A1:M61"/>
  <sheetViews>
    <sheetView zoomScale="85" zoomScaleNormal="85" workbookViewId="0">
      <selection activeCell="F4" sqref="F4:G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1285</v>
      </c>
      <c r="C1" s="108"/>
      <c r="D1" s="108"/>
      <c r="E1" s="108"/>
      <c r="F1" s="108"/>
      <c r="G1" s="108"/>
      <c r="H1" s="108"/>
      <c r="I1" s="108"/>
      <c r="J1" s="108"/>
      <c r="K1" s="108"/>
      <c r="L1" s="108"/>
      <c r="M1" s="107"/>
    </row>
    <row r="2" spans="1:13" ht="32.25" customHeight="1" x14ac:dyDescent="0.25">
      <c r="A2" s="1542" t="s">
        <v>67</v>
      </c>
      <c r="B2" s="106" t="s">
        <v>68</v>
      </c>
      <c r="C2" s="1545" t="s">
        <v>1286</v>
      </c>
      <c r="D2" s="1546"/>
      <c r="E2" s="1546"/>
      <c r="F2" s="1546"/>
      <c r="G2" s="1546"/>
      <c r="H2" s="1546"/>
      <c r="I2" s="1546"/>
      <c r="J2" s="1546"/>
      <c r="K2" s="1546"/>
      <c r="L2" s="1546"/>
      <c r="M2" s="1547"/>
    </row>
    <row r="3" spans="1:13" ht="31.5" x14ac:dyDescent="0.25">
      <c r="A3" s="1543"/>
      <c r="B3" s="13" t="s">
        <v>1016</v>
      </c>
      <c r="C3" s="1548" t="s">
        <v>1093</v>
      </c>
      <c r="D3" s="1550"/>
      <c r="E3" s="1550"/>
      <c r="F3" s="1550"/>
      <c r="G3" s="1550"/>
      <c r="H3" s="1550"/>
      <c r="I3" s="1550"/>
      <c r="J3" s="1550"/>
      <c r="K3" s="1550"/>
      <c r="L3" s="1550"/>
      <c r="M3" s="1551"/>
    </row>
    <row r="4" spans="1:13" ht="96.75" customHeight="1" x14ac:dyDescent="0.25">
      <c r="A4" s="1543"/>
      <c r="B4" s="65" t="s">
        <v>72</v>
      </c>
      <c r="C4" s="1520" t="s">
        <v>448</v>
      </c>
      <c r="D4" s="1521"/>
      <c r="E4" s="1552"/>
      <c r="F4" s="1553" t="s">
        <v>74</v>
      </c>
      <c r="G4" s="1554"/>
      <c r="H4" s="102">
        <v>122</v>
      </c>
      <c r="I4" s="1747" t="s">
        <v>1254</v>
      </c>
      <c r="J4" s="1550"/>
      <c r="K4" s="1550"/>
      <c r="L4" s="1550"/>
      <c r="M4" s="1551"/>
    </row>
    <row r="5" spans="1:13" x14ac:dyDescent="0.25">
      <c r="A5" s="1543"/>
      <c r="B5" s="65" t="s">
        <v>75</v>
      </c>
      <c r="C5" s="1548" t="s">
        <v>1253</v>
      </c>
      <c r="D5" s="1550"/>
      <c r="E5" s="1550"/>
      <c r="F5" s="1550"/>
      <c r="G5" s="1550"/>
      <c r="H5" s="1550"/>
      <c r="I5" s="1550"/>
      <c r="J5" s="1550"/>
      <c r="K5" s="1550"/>
      <c r="L5" s="1550"/>
      <c r="M5" s="1551"/>
    </row>
    <row r="6" spans="1:13" ht="48.75" customHeight="1" x14ac:dyDescent="0.25">
      <c r="A6" s="1543"/>
      <c r="B6" s="65" t="s">
        <v>76</v>
      </c>
      <c r="C6" s="1548" t="s">
        <v>1254</v>
      </c>
      <c r="D6" s="1550"/>
      <c r="E6" s="1550"/>
      <c r="F6" s="1550"/>
      <c r="G6" s="1550"/>
      <c r="H6" s="1550"/>
      <c r="I6" s="1550"/>
      <c r="J6" s="1550"/>
      <c r="K6" s="1550"/>
      <c r="L6" s="1550"/>
      <c r="M6" s="1551"/>
    </row>
    <row r="7" spans="1:13" x14ac:dyDescent="0.25">
      <c r="A7" s="1543"/>
      <c r="B7" s="13" t="s">
        <v>929</v>
      </c>
      <c r="C7" s="1685"/>
      <c r="D7" s="1686"/>
      <c r="E7" s="99"/>
      <c r="F7" s="99"/>
      <c r="G7" s="98"/>
      <c r="H7" s="97" t="s">
        <v>79</v>
      </c>
      <c r="I7" s="1687" t="s">
        <v>388</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1255</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75" customHeight="1" x14ac:dyDescent="0.25">
      <c r="A11" s="1543"/>
      <c r="B11" s="13" t="s">
        <v>85</v>
      </c>
      <c r="C11" s="1514" t="s">
        <v>1286</v>
      </c>
      <c r="D11" s="1515"/>
      <c r="E11" s="1515"/>
      <c r="F11" s="1515"/>
      <c r="G11" s="1515"/>
      <c r="H11" s="1515"/>
      <c r="I11" s="1515"/>
      <c r="J11" s="1515"/>
      <c r="K11" s="1515"/>
      <c r="L11" s="1515"/>
      <c r="M11" s="1516"/>
    </row>
    <row r="12" spans="1:13" ht="151.5" customHeight="1" x14ac:dyDescent="0.25">
      <c r="A12" s="1543"/>
      <c r="B12" s="13" t="s">
        <v>1021</v>
      </c>
      <c r="C12" s="1514" t="s">
        <v>1287</v>
      </c>
      <c r="D12" s="1515"/>
      <c r="E12" s="1515"/>
      <c r="F12" s="1515"/>
      <c r="G12" s="1515"/>
      <c r="H12" s="1515"/>
      <c r="I12" s="1515"/>
      <c r="J12" s="1515"/>
      <c r="K12" s="1515"/>
      <c r="L12" s="1515"/>
      <c r="M12" s="1516"/>
    </row>
    <row r="13" spans="1:13" ht="31.5" x14ac:dyDescent="0.25">
      <c r="A13" s="1543"/>
      <c r="B13" s="13" t="s">
        <v>1023</v>
      </c>
      <c r="C13" s="1514" t="s">
        <v>1288</v>
      </c>
      <c r="D13" s="1515"/>
      <c r="E13" s="1515"/>
      <c r="F13" s="1515"/>
      <c r="G13" s="1515"/>
      <c r="H13" s="1515"/>
      <c r="I13" s="1515"/>
      <c r="J13" s="1515"/>
      <c r="K13" s="1515"/>
      <c r="L13" s="1515"/>
      <c r="M13" s="1516"/>
    </row>
    <row r="14" spans="1:13" ht="51" customHeight="1" x14ac:dyDescent="0.25">
      <c r="A14" s="1543"/>
      <c r="B14" s="126" t="s">
        <v>1025</v>
      </c>
      <c r="C14" s="1517" t="s">
        <v>364</v>
      </c>
      <c r="D14" s="1518"/>
      <c r="E14" s="93" t="s">
        <v>1026</v>
      </c>
      <c r="F14" s="1540" t="s">
        <v>1258</v>
      </c>
      <c r="G14" s="1518"/>
      <c r="H14" s="1518"/>
      <c r="I14" s="1518"/>
      <c r="J14" s="1518"/>
      <c r="K14" s="1518"/>
      <c r="L14" s="1518"/>
      <c r="M14" s="1519"/>
    </row>
    <row r="15" spans="1:13" x14ac:dyDescent="0.25">
      <c r="A15" s="1698" t="s">
        <v>48</v>
      </c>
      <c r="B15" s="12" t="s">
        <v>87</v>
      </c>
      <c r="C15" s="1514" t="s">
        <v>717</v>
      </c>
      <c r="D15" s="1515"/>
      <c r="E15" s="1515"/>
      <c r="F15" s="1515"/>
      <c r="G15" s="1515"/>
      <c r="H15" s="1515"/>
      <c r="I15" s="1515"/>
      <c r="J15" s="1515"/>
      <c r="K15" s="1515"/>
      <c r="L15" s="1515"/>
      <c r="M15" s="1516"/>
    </row>
    <row r="16" spans="1:13" ht="74.25" customHeight="1" x14ac:dyDescent="0.25">
      <c r="A16" s="1699"/>
      <c r="B16" s="12" t="s">
        <v>1028</v>
      </c>
      <c r="C16" s="1517" t="s">
        <v>1289</v>
      </c>
      <c r="D16" s="1518"/>
      <c r="E16" s="1518"/>
      <c r="F16" s="1518"/>
      <c r="G16" s="1518"/>
      <c r="H16" s="1518"/>
      <c r="I16" s="1518"/>
      <c r="J16" s="1518"/>
      <c r="K16" s="1518"/>
      <c r="L16" s="1518"/>
      <c r="M16" s="1519"/>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80" t="s">
        <v>90</v>
      </c>
      <c r="D19" s="86"/>
      <c r="E19" s="78" t="s">
        <v>91</v>
      </c>
      <c r="F19" s="86"/>
      <c r="G19" s="78" t="s">
        <v>92</v>
      </c>
      <c r="H19" s="86"/>
      <c r="I19" s="78" t="s">
        <v>93</v>
      </c>
      <c r="J19" s="85" t="s">
        <v>100</v>
      </c>
      <c r="K19" s="78"/>
      <c r="L19" s="78"/>
      <c r="M19" s="83"/>
    </row>
    <row r="20" spans="1:13" x14ac:dyDescent="0.25">
      <c r="A20" s="1699"/>
      <c r="B20" s="1528"/>
      <c r="C20" s="80" t="s">
        <v>94</v>
      </c>
      <c r="D20" s="18"/>
      <c r="E20" s="78" t="s">
        <v>95</v>
      </c>
      <c r="F20" s="67"/>
      <c r="G20" s="78" t="s">
        <v>96</v>
      </c>
      <c r="H20" s="67"/>
      <c r="I20" s="78"/>
      <c r="J20" s="84"/>
      <c r="K20" s="78"/>
      <c r="L20" s="78"/>
      <c r="M20" s="83"/>
    </row>
    <row r="21" spans="1:13" x14ac:dyDescent="0.25">
      <c r="A21" s="1699"/>
      <c r="B21" s="1528"/>
      <c r="C21" s="80" t="s">
        <v>97</v>
      </c>
      <c r="D21" s="18"/>
      <c r="E21" s="78" t="s">
        <v>98</v>
      </c>
      <c r="F21" s="18"/>
      <c r="G21" s="78"/>
      <c r="H21" s="84"/>
      <c r="I21" s="78"/>
      <c r="J21" s="84"/>
      <c r="K21" s="78"/>
      <c r="L21" s="78"/>
      <c r="M21" s="83"/>
    </row>
    <row r="22" spans="1:13" x14ac:dyDescent="0.25">
      <c r="A22" s="1699"/>
      <c r="B22" s="1528"/>
      <c r="C22" s="80" t="s">
        <v>99</v>
      </c>
      <c r="D22" s="67"/>
      <c r="E22" s="78" t="s">
        <v>101</v>
      </c>
      <c r="F22" s="82"/>
      <c r="G22" s="82"/>
      <c r="H22" s="82"/>
      <c r="I22" s="82"/>
      <c r="J22" s="82"/>
      <c r="K22" s="82"/>
      <c r="L22" s="82"/>
      <c r="M22" s="81"/>
    </row>
    <row r="23" spans="1:13" ht="9.75" customHeight="1" x14ac:dyDescent="0.25">
      <c r="A23" s="1699"/>
      <c r="B23" s="1529"/>
      <c r="C23" s="53"/>
      <c r="D23" s="51"/>
      <c r="E23" s="51"/>
      <c r="F23" s="51"/>
      <c r="G23" s="51"/>
      <c r="H23" s="51"/>
      <c r="I23" s="51"/>
      <c r="J23" s="51"/>
      <c r="K23" s="51"/>
      <c r="L23" s="51"/>
      <c r="M23" s="64"/>
    </row>
    <row r="24" spans="1:13" x14ac:dyDescent="0.25">
      <c r="A24" s="1699"/>
      <c r="B24" s="1539" t="s">
        <v>103</v>
      </c>
      <c r="C24" s="25"/>
      <c r="D24" s="24"/>
      <c r="E24" s="24"/>
      <c r="F24" s="24"/>
      <c r="G24" s="24"/>
      <c r="H24" s="24"/>
      <c r="I24" s="24"/>
      <c r="J24" s="24"/>
      <c r="K24" s="24"/>
      <c r="L24" s="61"/>
      <c r="M24" s="60"/>
    </row>
    <row r="25" spans="1:13" x14ac:dyDescent="0.25">
      <c r="A25" s="1699"/>
      <c r="B25" s="1528"/>
      <c r="C25" s="80" t="s">
        <v>104</v>
      </c>
      <c r="D25" s="67"/>
      <c r="E25" s="57"/>
      <c r="F25" s="78" t="s">
        <v>105</v>
      </c>
      <c r="G25" s="18" t="s">
        <v>100</v>
      </c>
      <c r="H25" s="57"/>
      <c r="I25" s="78" t="s">
        <v>106</v>
      </c>
      <c r="J25" s="18"/>
      <c r="K25" s="57"/>
      <c r="L25" s="15"/>
      <c r="M25" s="14"/>
    </row>
    <row r="26" spans="1:13" x14ac:dyDescent="0.25">
      <c r="A26" s="1699"/>
      <c r="B26" s="1528"/>
      <c r="C26" s="80" t="s">
        <v>107</v>
      </c>
      <c r="D26" s="79"/>
      <c r="E26" s="15"/>
      <c r="F26" s="78" t="s">
        <v>108</v>
      </c>
      <c r="G26" s="67"/>
      <c r="H26" s="15"/>
      <c r="I26" s="77"/>
      <c r="J26" s="15"/>
      <c r="K26" s="76"/>
      <c r="L26" s="15"/>
      <c r="M26" s="14"/>
    </row>
    <row r="27" spans="1:13" x14ac:dyDescent="0.25">
      <c r="A27" s="1699"/>
      <c r="B27" s="1529"/>
      <c r="C27" s="75"/>
      <c r="D27" s="74"/>
      <c r="E27" s="74"/>
      <c r="F27" s="74"/>
      <c r="G27" s="74"/>
      <c r="H27" s="74"/>
      <c r="I27" s="74"/>
      <c r="J27" s="74"/>
      <c r="K27" s="74"/>
      <c r="L27" s="16"/>
      <c r="M27" s="48"/>
    </row>
    <row r="28" spans="1:13" x14ac:dyDescent="0.25">
      <c r="A28" s="1699"/>
      <c r="B28" s="70" t="s">
        <v>109</v>
      </c>
      <c r="C28" s="73"/>
      <c r="D28" s="72"/>
      <c r="E28" s="72"/>
      <c r="F28" s="72"/>
      <c r="G28" s="72"/>
      <c r="H28" s="72"/>
      <c r="I28" s="72"/>
      <c r="J28" s="72"/>
      <c r="K28" s="72"/>
      <c r="L28" s="72"/>
      <c r="M28" s="71"/>
    </row>
    <row r="29" spans="1:13" ht="31.5" x14ac:dyDescent="0.25">
      <c r="A29" s="1699"/>
      <c r="B29" s="70"/>
      <c r="C29" s="69" t="s">
        <v>110</v>
      </c>
      <c r="D29" s="68">
        <v>280</v>
      </c>
      <c r="E29" s="57"/>
      <c r="F29" s="55" t="s">
        <v>112</v>
      </c>
      <c r="G29" s="67">
        <v>2021</v>
      </c>
      <c r="H29" s="57"/>
      <c r="I29" s="55" t="s">
        <v>113</v>
      </c>
      <c r="J29" s="120" t="s">
        <v>1259</v>
      </c>
      <c r="K29" s="116"/>
      <c r="L29" s="119"/>
      <c r="M29" s="66"/>
    </row>
    <row r="30" spans="1:13" x14ac:dyDescent="0.25">
      <c r="A30" s="1699"/>
      <c r="B30" s="65"/>
      <c r="C30" s="53"/>
      <c r="D30" s="51"/>
      <c r="E30" s="51"/>
      <c r="F30" s="51"/>
      <c r="G30" s="51"/>
      <c r="H30" s="51"/>
      <c r="I30" s="51"/>
      <c r="J30" s="51"/>
      <c r="K30" s="51"/>
      <c r="L30" s="51"/>
      <c r="M30" s="64"/>
    </row>
    <row r="31" spans="1:13" x14ac:dyDescent="0.25">
      <c r="A31" s="1699"/>
      <c r="B31" s="1539" t="s">
        <v>114</v>
      </c>
      <c r="C31" s="63"/>
      <c r="D31" s="62"/>
      <c r="E31" s="62"/>
      <c r="F31" s="62"/>
      <c r="G31" s="62"/>
      <c r="H31" s="62"/>
      <c r="I31" s="62"/>
      <c r="J31" s="62"/>
      <c r="K31" s="62"/>
      <c r="L31" s="61"/>
      <c r="M31" s="60"/>
    </row>
    <row r="32" spans="1:13" x14ac:dyDescent="0.25">
      <c r="A32" s="1699"/>
      <c r="B32" s="1528"/>
      <c r="C32" s="59" t="s">
        <v>115</v>
      </c>
      <c r="D32" s="58">
        <v>2022</v>
      </c>
      <c r="E32" s="54"/>
      <c r="F32" s="57" t="s">
        <v>116</v>
      </c>
      <c r="G32" s="56" t="s">
        <v>1260</v>
      </c>
      <c r="H32" s="54"/>
      <c r="I32" s="55"/>
      <c r="J32" s="54"/>
      <c r="K32" s="54"/>
      <c r="L32" s="15"/>
      <c r="M32" s="14"/>
    </row>
    <row r="33" spans="1:13" x14ac:dyDescent="0.25">
      <c r="A33" s="1699"/>
      <c r="B33" s="1529"/>
      <c r="C33" s="53"/>
      <c r="D33" s="52"/>
      <c r="E33" s="49"/>
      <c r="F33" s="51"/>
      <c r="G33" s="49"/>
      <c r="H33" s="49"/>
      <c r="I33" s="50"/>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166">
        <v>280</v>
      </c>
      <c r="E36" s="620"/>
      <c r="F36" s="166">
        <v>294</v>
      </c>
      <c r="G36" s="620"/>
      <c r="H36" s="166">
        <v>309</v>
      </c>
      <c r="I36" s="36"/>
      <c r="J36" s="29"/>
      <c r="K36" s="36"/>
      <c r="L36" s="29"/>
      <c r="M36" s="41"/>
    </row>
    <row r="37" spans="1:13" x14ac:dyDescent="0.25">
      <c r="A37" s="1699"/>
      <c r="B37" s="1528"/>
      <c r="C37" s="37"/>
      <c r="D37" s="35" t="s">
        <v>123</v>
      </c>
      <c r="E37" s="35"/>
      <c r="F37" s="35" t="s">
        <v>124</v>
      </c>
      <c r="G37" s="35"/>
      <c r="H37" s="43" t="s">
        <v>125</v>
      </c>
      <c r="I37" s="43"/>
      <c r="J37" s="43" t="s">
        <v>126</v>
      </c>
      <c r="K37" s="35"/>
      <c r="L37" s="35" t="s">
        <v>127</v>
      </c>
      <c r="M37" s="42"/>
    </row>
    <row r="38" spans="1:13" x14ac:dyDescent="0.25">
      <c r="A38" s="1699"/>
      <c r="B38" s="1528"/>
      <c r="C38" s="37"/>
      <c r="D38" s="29"/>
      <c r="E38" s="36"/>
      <c r="F38" s="29"/>
      <c r="G38" s="36"/>
      <c r="H38" s="29"/>
      <c r="I38" s="36"/>
      <c r="J38" s="29"/>
      <c r="K38" s="36"/>
      <c r="L38" s="29"/>
      <c r="M38" s="41"/>
    </row>
    <row r="39" spans="1:13" x14ac:dyDescent="0.25">
      <c r="A39" s="1699"/>
      <c r="B39" s="1528"/>
      <c r="C39" s="37"/>
      <c r="D39" s="35" t="s">
        <v>128</v>
      </c>
      <c r="E39" s="35"/>
      <c r="F39" s="35" t="s">
        <v>129</v>
      </c>
      <c r="G39" s="35"/>
      <c r="H39" s="43" t="s">
        <v>130</v>
      </c>
      <c r="I39" s="43"/>
      <c r="J39" s="43" t="s">
        <v>131</v>
      </c>
      <c r="K39" s="35"/>
      <c r="L39" s="35" t="s">
        <v>132</v>
      </c>
      <c r="M39" s="42"/>
    </row>
    <row r="40" spans="1:13" x14ac:dyDescent="0.25">
      <c r="A40" s="1699"/>
      <c r="B40" s="1528"/>
      <c r="C40" s="37"/>
      <c r="D40" s="29"/>
      <c r="E40" s="36"/>
      <c r="F40" s="29"/>
      <c r="G40" s="36"/>
      <c r="H40" s="29"/>
      <c r="I40" s="36"/>
      <c r="J40" s="29"/>
      <c r="K40" s="36"/>
      <c r="L40" s="29"/>
      <c r="M40" s="41"/>
    </row>
    <row r="41" spans="1:13" x14ac:dyDescent="0.25">
      <c r="A41" s="1699"/>
      <c r="B41" s="1528"/>
      <c r="C41" s="37"/>
      <c r="D41" s="31" t="s">
        <v>132</v>
      </c>
      <c r="E41" s="30"/>
      <c r="F41" s="31" t="s">
        <v>133</v>
      </c>
      <c r="G41" s="30"/>
      <c r="H41" s="39"/>
      <c r="I41" s="40"/>
      <c r="J41" s="39"/>
      <c r="K41" s="40"/>
      <c r="L41" s="39"/>
      <c r="M41" s="38"/>
    </row>
    <row r="42" spans="1:13" x14ac:dyDescent="0.25">
      <c r="A42" s="1699"/>
      <c r="B42" s="1528"/>
      <c r="C42" s="37"/>
      <c r="D42" s="29"/>
      <c r="E42" s="36"/>
      <c r="F42" s="1832">
        <v>883</v>
      </c>
      <c r="G42" s="1552"/>
      <c r="H42" s="1702"/>
      <c r="I42" s="1702"/>
      <c r="J42" s="34"/>
      <c r="K42" s="35"/>
      <c r="L42" s="34"/>
      <c r="M42" s="33"/>
    </row>
    <row r="43" spans="1:13" x14ac:dyDescent="0.25">
      <c r="A43" s="1699"/>
      <c r="B43" s="1528"/>
      <c r="C43" s="32"/>
      <c r="D43" s="31"/>
      <c r="E43" s="30"/>
      <c r="F43" s="31"/>
      <c r="G43" s="30"/>
      <c r="H43" s="27"/>
      <c r="I43" s="28"/>
      <c r="J43" s="27"/>
      <c r="K43" s="28"/>
      <c r="L43" s="27"/>
      <c r="M43" s="26"/>
    </row>
    <row r="44" spans="1:13" ht="18" customHeight="1" x14ac:dyDescent="0.25">
      <c r="A44" s="1699"/>
      <c r="B44" s="1539" t="s">
        <v>134</v>
      </c>
      <c r="C44" s="25"/>
      <c r="D44" s="24"/>
      <c r="E44" s="24"/>
      <c r="F44" s="24"/>
      <c r="G44" s="24"/>
      <c r="H44" s="24"/>
      <c r="I44" s="24"/>
      <c r="J44" s="24"/>
      <c r="K44" s="24"/>
      <c r="L44" s="15"/>
      <c r="M44" s="14"/>
    </row>
    <row r="45" spans="1:13" x14ac:dyDescent="0.25">
      <c r="A45" s="1699"/>
      <c r="B45" s="1528"/>
      <c r="C45" s="20"/>
      <c r="D45" s="23" t="s">
        <v>135</v>
      </c>
      <c r="E45" s="22" t="s">
        <v>136</v>
      </c>
      <c r="F45" s="1530" t="s">
        <v>137</v>
      </c>
      <c r="G45" s="1531"/>
      <c r="H45" s="1531"/>
      <c r="I45" s="1531"/>
      <c r="J45" s="1531"/>
      <c r="K45" s="21" t="s">
        <v>101</v>
      </c>
      <c r="L45" s="1532"/>
      <c r="M45" s="1533"/>
    </row>
    <row r="46" spans="1:13" x14ac:dyDescent="0.25">
      <c r="A46" s="1699"/>
      <c r="B46" s="1528"/>
      <c r="C46" s="20"/>
      <c r="D46" s="19"/>
      <c r="E46" s="18" t="s">
        <v>100</v>
      </c>
      <c r="F46" s="1530"/>
      <c r="G46" s="1531"/>
      <c r="H46" s="1531"/>
      <c r="I46" s="1531"/>
      <c r="J46" s="1531"/>
      <c r="K46" s="15"/>
      <c r="L46" s="1534"/>
      <c r="M46" s="1535"/>
    </row>
    <row r="47" spans="1:13" x14ac:dyDescent="0.25">
      <c r="A47" s="1699"/>
      <c r="B47" s="1529"/>
      <c r="C47" s="20"/>
      <c r="D47" s="15"/>
      <c r="E47" s="15"/>
      <c r="F47" s="15"/>
      <c r="G47" s="15"/>
      <c r="H47" s="15"/>
      <c r="I47" s="15"/>
      <c r="J47" s="15"/>
      <c r="K47" s="15"/>
      <c r="L47" s="15"/>
      <c r="M47" s="14"/>
    </row>
    <row r="48" spans="1:13" x14ac:dyDescent="0.25">
      <c r="A48" s="1699"/>
      <c r="B48" s="605" t="s">
        <v>139</v>
      </c>
      <c r="C48" s="1859" t="s">
        <v>1261</v>
      </c>
      <c r="D48" s="1859"/>
      <c r="E48" s="1859"/>
      <c r="F48" s="1859"/>
      <c r="G48" s="1859"/>
      <c r="H48" s="1859"/>
      <c r="I48" s="1859"/>
      <c r="J48" s="1859"/>
      <c r="K48" s="1859"/>
      <c r="L48" s="1859"/>
      <c r="M48" s="1859"/>
    </row>
    <row r="49" spans="1:13" x14ac:dyDescent="0.25">
      <c r="A49" s="1699"/>
      <c r="B49" s="613" t="s">
        <v>141</v>
      </c>
      <c r="C49" s="1859" t="s">
        <v>1262</v>
      </c>
      <c r="D49" s="1859"/>
      <c r="E49" s="1859"/>
      <c r="F49" s="1859"/>
      <c r="G49" s="1859"/>
      <c r="H49" s="1859"/>
      <c r="I49" s="1859"/>
      <c r="J49" s="1859"/>
      <c r="K49" s="1859"/>
      <c r="L49" s="1859"/>
      <c r="M49" s="1859"/>
    </row>
    <row r="50" spans="1:13" x14ac:dyDescent="0.25">
      <c r="A50" s="1699"/>
      <c r="B50" s="613" t="s">
        <v>143</v>
      </c>
      <c r="C50" s="1862">
        <v>30</v>
      </c>
      <c r="D50" s="1862"/>
      <c r="E50" s="1862"/>
      <c r="F50" s="1862"/>
      <c r="G50" s="1862"/>
      <c r="H50" s="1862"/>
      <c r="I50" s="1862"/>
      <c r="J50" s="1862"/>
      <c r="K50" s="1862"/>
      <c r="L50" s="1862"/>
      <c r="M50" s="1862"/>
    </row>
    <row r="51" spans="1:13" x14ac:dyDescent="0.25">
      <c r="A51" s="1699"/>
      <c r="B51" s="613" t="s">
        <v>144</v>
      </c>
      <c r="C51" s="1859" t="s">
        <v>111</v>
      </c>
      <c r="D51" s="1859"/>
      <c r="E51" s="1859"/>
      <c r="F51" s="1859"/>
      <c r="G51" s="1859"/>
      <c r="H51" s="1859"/>
      <c r="I51" s="1859"/>
      <c r="J51" s="1859"/>
      <c r="K51" s="1859"/>
      <c r="L51" s="1859"/>
      <c r="M51" s="1859"/>
    </row>
    <row r="52" spans="1:13" ht="15.75" customHeight="1" x14ac:dyDescent="0.25">
      <c r="A52" s="1506" t="s">
        <v>60</v>
      </c>
      <c r="B52" s="343" t="s">
        <v>145</v>
      </c>
      <c r="C52" s="1859" t="s">
        <v>1263</v>
      </c>
      <c r="D52" s="1859"/>
      <c r="E52" s="1859"/>
      <c r="F52" s="1859"/>
      <c r="G52" s="1859"/>
      <c r="H52" s="1859"/>
      <c r="I52" s="1859"/>
      <c r="J52" s="1859"/>
      <c r="K52" s="1859"/>
      <c r="L52" s="1859"/>
      <c r="M52" s="1859"/>
    </row>
    <row r="53" spans="1:13" x14ac:dyDescent="0.25">
      <c r="A53" s="1507"/>
      <c r="B53" s="343" t="s">
        <v>147</v>
      </c>
      <c r="C53" s="1859" t="s">
        <v>1264</v>
      </c>
      <c r="D53" s="1859"/>
      <c r="E53" s="1859"/>
      <c r="F53" s="1859"/>
      <c r="G53" s="1859"/>
      <c r="H53" s="1859"/>
      <c r="I53" s="1859"/>
      <c r="J53" s="1859"/>
      <c r="K53" s="1859"/>
      <c r="L53" s="1859"/>
      <c r="M53" s="1859"/>
    </row>
    <row r="54" spans="1:13" x14ac:dyDescent="0.25">
      <c r="A54" s="1507"/>
      <c r="B54" s="343" t="s">
        <v>149</v>
      </c>
      <c r="C54" s="1859" t="s">
        <v>1265</v>
      </c>
      <c r="D54" s="1859"/>
      <c r="E54" s="1859"/>
      <c r="F54" s="1859"/>
      <c r="G54" s="1859"/>
      <c r="H54" s="1859"/>
      <c r="I54" s="1859"/>
      <c r="J54" s="1859"/>
      <c r="K54" s="1859"/>
      <c r="L54" s="1859"/>
      <c r="M54" s="1859"/>
    </row>
    <row r="55" spans="1:13" ht="15.75" customHeight="1" x14ac:dyDescent="0.25">
      <c r="A55" s="1507"/>
      <c r="B55" s="716" t="s">
        <v>151</v>
      </c>
      <c r="C55" s="1859" t="s">
        <v>1266</v>
      </c>
      <c r="D55" s="1859"/>
      <c r="E55" s="1859"/>
      <c r="F55" s="1859"/>
      <c r="G55" s="1859"/>
      <c r="H55" s="1859"/>
      <c r="I55" s="1859"/>
      <c r="J55" s="1859"/>
      <c r="K55" s="1859"/>
      <c r="L55" s="1859"/>
      <c r="M55" s="1859"/>
    </row>
    <row r="56" spans="1:13" ht="15.75" customHeight="1" x14ac:dyDescent="0.25">
      <c r="A56" s="1507"/>
      <c r="B56" s="343" t="s">
        <v>153</v>
      </c>
      <c r="C56" s="1861" t="s">
        <v>372</v>
      </c>
      <c r="D56" s="1859"/>
      <c r="E56" s="1859"/>
      <c r="F56" s="1859"/>
      <c r="G56" s="1859"/>
      <c r="H56" s="1859"/>
      <c r="I56" s="1859"/>
      <c r="J56" s="1859"/>
      <c r="K56" s="1859"/>
      <c r="L56" s="1859"/>
      <c r="M56" s="1859"/>
    </row>
    <row r="57" spans="1:13" ht="16.5" thickBot="1" x14ac:dyDescent="0.3">
      <c r="A57" s="1510"/>
      <c r="B57" s="343" t="s">
        <v>155</v>
      </c>
      <c r="C57" s="1862">
        <v>3693777</v>
      </c>
      <c r="D57" s="1862"/>
      <c r="E57" s="1862"/>
      <c r="F57" s="1862"/>
      <c r="G57" s="1862"/>
      <c r="H57" s="1862"/>
      <c r="I57" s="1862"/>
      <c r="J57" s="1862"/>
      <c r="K57" s="1862"/>
      <c r="L57" s="1862"/>
      <c r="M57" s="1862"/>
    </row>
    <row r="58" spans="1:13" ht="15.75" customHeight="1" x14ac:dyDescent="0.25">
      <c r="A58" s="1506" t="s">
        <v>156</v>
      </c>
      <c r="B58" s="717" t="s">
        <v>157</v>
      </c>
      <c r="C58" s="1859" t="s">
        <v>1284</v>
      </c>
      <c r="D58" s="1859"/>
      <c r="E58" s="1859"/>
      <c r="F58" s="1859"/>
      <c r="G58" s="1859"/>
      <c r="H58" s="1859"/>
      <c r="I58" s="1859"/>
      <c r="J58" s="1859"/>
      <c r="K58" s="1859"/>
      <c r="L58" s="1859"/>
      <c r="M58" s="1859"/>
    </row>
    <row r="59" spans="1:13" ht="30" customHeight="1" x14ac:dyDescent="0.25">
      <c r="A59" s="1507"/>
      <c r="B59" s="717" t="s">
        <v>158</v>
      </c>
      <c r="C59" s="1859" t="s">
        <v>1143</v>
      </c>
      <c r="D59" s="1859"/>
      <c r="E59" s="1859"/>
      <c r="F59" s="1859"/>
      <c r="G59" s="1859"/>
      <c r="H59" s="1859"/>
      <c r="I59" s="1859"/>
      <c r="J59" s="1859"/>
      <c r="K59" s="1859"/>
      <c r="L59" s="1859"/>
      <c r="M59" s="1859"/>
    </row>
    <row r="60" spans="1:13" ht="30" customHeight="1" thickBot="1" x14ac:dyDescent="0.3">
      <c r="A60" s="1507"/>
      <c r="B60" s="718" t="s">
        <v>79</v>
      </c>
      <c r="C60" s="1859" t="s">
        <v>388</v>
      </c>
      <c r="D60" s="1859"/>
      <c r="E60" s="1859"/>
      <c r="F60" s="1859"/>
      <c r="G60" s="1859"/>
      <c r="H60" s="1859"/>
      <c r="I60" s="1859"/>
      <c r="J60" s="1859"/>
      <c r="K60" s="1859"/>
      <c r="L60" s="1859"/>
      <c r="M60" s="1859"/>
    </row>
    <row r="61" spans="1:13" ht="45.75" customHeight="1" thickBot="1" x14ac:dyDescent="0.3">
      <c r="A61" s="4" t="s">
        <v>64</v>
      </c>
      <c r="B61" s="719"/>
      <c r="C61" s="1860" t="s">
        <v>1290</v>
      </c>
      <c r="D61" s="1860"/>
      <c r="E61" s="1860"/>
      <c r="F61" s="1860"/>
      <c r="G61" s="1860"/>
      <c r="H61" s="1860"/>
      <c r="I61" s="1860"/>
      <c r="J61" s="1860"/>
      <c r="K61" s="1860"/>
      <c r="L61" s="1860"/>
      <c r="M61" s="1860"/>
    </row>
  </sheetData>
  <mergeCells count="51">
    <mergeCell ref="A2:A14"/>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50:M50"/>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eleccione de la lista desplegable" sqref="B4 B7 H7" xr:uid="{00000000-0002-0000-2400-000000000000}"/>
    <dataValidation allowBlank="1" showInputMessage="1" showErrorMessage="1" prompt="Incluir una ficha por cada indicador, ya sea de producto o de resultado" sqref="B1" xr:uid="{00000000-0002-0000-2400-000001000000}"/>
    <dataValidation allowBlank="1" showInputMessage="1" showErrorMessage="1" prompt="Identifique el ODS a que le apunta el indicador de producto. Seleccione de la lista desplegable._x000a_" sqref="B14" xr:uid="{00000000-0002-0000-2400-000002000000}"/>
    <dataValidation allowBlank="1" showInputMessage="1" showErrorMessage="1" prompt="Identifique la meta ODS a que le apunta el indicador de producto. Seleccione de la lista desplegable." sqref="E14" xr:uid="{00000000-0002-0000-2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5000000}"/>
    <dataValidation type="list" allowBlank="1" showInputMessage="1" showErrorMessage="1" sqref="I7:M7" xr:uid="{00000000-0002-0000-2400-000006000000}">
      <formula1>INDIRECT($C$7)</formula1>
    </dataValidation>
  </dataValidations>
  <hyperlinks>
    <hyperlink ref="C56" r:id="rId1" xr:uid="{00000000-0004-0000-2400-000000000000}"/>
  </hyperlinks>
  <pageMargins left="0.7" right="0.7" top="0.75" bottom="0.75" header="0.3" footer="0.3"/>
  <pageSetup paperSize="9"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sheetPr>
  <dimension ref="A1:M62"/>
  <sheetViews>
    <sheetView zoomScale="80" zoomScaleNormal="80" workbookViewId="0">
      <selection activeCell="C4" sqref="C4:E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1291</v>
      </c>
      <c r="C1" s="108"/>
      <c r="D1" s="108"/>
      <c r="E1" s="108"/>
      <c r="F1" s="108"/>
      <c r="G1" s="108"/>
      <c r="H1" s="108"/>
      <c r="I1" s="108"/>
      <c r="J1" s="108"/>
      <c r="K1" s="108"/>
      <c r="L1" s="108"/>
      <c r="M1" s="107"/>
    </row>
    <row r="2" spans="1:13" ht="32.25" customHeight="1" x14ac:dyDescent="0.25">
      <c r="A2" s="1542" t="s">
        <v>67</v>
      </c>
      <c r="B2" s="106" t="s">
        <v>68</v>
      </c>
      <c r="C2" s="1545" t="s">
        <v>1292</v>
      </c>
      <c r="D2" s="1546"/>
      <c r="E2" s="1546"/>
      <c r="F2" s="1546"/>
      <c r="G2" s="1546"/>
      <c r="H2" s="1546"/>
      <c r="I2" s="1546"/>
      <c r="J2" s="1546"/>
      <c r="K2" s="1546"/>
      <c r="L2" s="1546"/>
      <c r="M2" s="1547"/>
    </row>
    <row r="3" spans="1:13" ht="31.5" x14ac:dyDescent="0.25">
      <c r="A3" s="1543"/>
      <c r="B3" s="13" t="s">
        <v>1016</v>
      </c>
      <c r="C3" s="1548" t="s">
        <v>1017</v>
      </c>
      <c r="D3" s="1550"/>
      <c r="E3" s="1550"/>
      <c r="F3" s="1550"/>
      <c r="G3" s="1550"/>
      <c r="H3" s="1550"/>
      <c r="I3" s="1550"/>
      <c r="J3" s="1550"/>
      <c r="K3" s="1550"/>
      <c r="L3" s="1550"/>
      <c r="M3" s="1551"/>
    </row>
    <row r="4" spans="1:13" ht="96.75" customHeight="1" x14ac:dyDescent="0.25">
      <c r="A4" s="1543"/>
      <c r="B4" s="65" t="s">
        <v>72</v>
      </c>
      <c r="C4" s="1520" t="s">
        <v>448</v>
      </c>
      <c r="D4" s="1521"/>
      <c r="E4" s="1552"/>
      <c r="F4" s="1553" t="s">
        <v>74</v>
      </c>
      <c r="G4" s="1554"/>
      <c r="H4" s="102">
        <v>117</v>
      </c>
      <c r="I4" s="1747" t="s">
        <v>1293</v>
      </c>
      <c r="J4" s="1550"/>
      <c r="K4" s="1550"/>
      <c r="L4" s="1550"/>
      <c r="M4" s="1551"/>
    </row>
    <row r="5" spans="1:13" x14ac:dyDescent="0.25">
      <c r="A5" s="1543"/>
      <c r="B5" s="65" t="s">
        <v>75</v>
      </c>
      <c r="C5" s="1548" t="s">
        <v>1294</v>
      </c>
      <c r="D5" s="1550"/>
      <c r="E5" s="1550"/>
      <c r="F5" s="1550"/>
      <c r="G5" s="1550"/>
      <c r="H5" s="1550"/>
      <c r="I5" s="1550"/>
      <c r="J5" s="1550"/>
      <c r="K5" s="1550"/>
      <c r="L5" s="1550"/>
      <c r="M5" s="1551"/>
    </row>
    <row r="6" spans="1:13" ht="48.75" customHeight="1" x14ac:dyDescent="0.25">
      <c r="A6" s="1543"/>
      <c r="B6" s="65" t="s">
        <v>76</v>
      </c>
      <c r="C6" s="1548" t="s">
        <v>1295</v>
      </c>
      <c r="D6" s="1550"/>
      <c r="E6" s="1550"/>
      <c r="F6" s="1550"/>
      <c r="G6" s="1550"/>
      <c r="H6" s="1550"/>
      <c r="I6" s="1550"/>
      <c r="J6" s="1550"/>
      <c r="K6" s="1550"/>
      <c r="L6" s="1550"/>
      <c r="M6" s="1551"/>
    </row>
    <row r="7" spans="1:13" x14ac:dyDescent="0.25">
      <c r="A7" s="1543"/>
      <c r="B7" s="13" t="s">
        <v>929</v>
      </c>
      <c r="C7" s="1685"/>
      <c r="D7" s="1686"/>
      <c r="E7" s="99" t="s">
        <v>344</v>
      </c>
      <c r="F7" s="99"/>
      <c r="G7" s="98"/>
      <c r="H7" s="97" t="s">
        <v>79</v>
      </c>
      <c r="I7" s="1687" t="s">
        <v>388</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1255</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75" customHeight="1" x14ac:dyDescent="0.25">
      <c r="A11" s="1543"/>
      <c r="B11" s="13" t="s">
        <v>85</v>
      </c>
      <c r="C11" s="1514" t="s">
        <v>1296</v>
      </c>
      <c r="D11" s="1515"/>
      <c r="E11" s="1515"/>
      <c r="F11" s="1515"/>
      <c r="G11" s="1515"/>
      <c r="H11" s="1515"/>
      <c r="I11" s="1515"/>
      <c r="J11" s="1515"/>
      <c r="K11" s="1515"/>
      <c r="L11" s="1515"/>
      <c r="M11" s="1516"/>
    </row>
    <row r="12" spans="1:13" x14ac:dyDescent="0.25">
      <c r="A12" s="1543"/>
      <c r="B12" s="13" t="s">
        <v>1021</v>
      </c>
      <c r="C12" s="1514" t="s">
        <v>1297</v>
      </c>
      <c r="D12" s="1515"/>
      <c r="E12" s="1515"/>
      <c r="F12" s="1515"/>
      <c r="G12" s="1515"/>
      <c r="H12" s="1515"/>
      <c r="I12" s="1515"/>
      <c r="J12" s="1515"/>
      <c r="K12" s="1515"/>
      <c r="L12" s="1515"/>
      <c r="M12" s="1516"/>
    </row>
    <row r="13" spans="1:13" ht="31.5" x14ac:dyDescent="0.25">
      <c r="A13" s="1543"/>
      <c r="B13" s="13" t="s">
        <v>1023</v>
      </c>
      <c r="C13" s="1514" t="s">
        <v>1298</v>
      </c>
      <c r="D13" s="1515"/>
      <c r="E13" s="1515"/>
      <c r="F13" s="1515"/>
      <c r="G13" s="1515"/>
      <c r="H13" s="1515"/>
      <c r="I13" s="1515"/>
      <c r="J13" s="1515"/>
      <c r="K13" s="1515"/>
      <c r="L13" s="1515"/>
      <c r="M13" s="1516"/>
    </row>
    <row r="14" spans="1:13" ht="30" customHeight="1" x14ac:dyDescent="0.25">
      <c r="A14" s="1543"/>
      <c r="B14" s="1689" t="s">
        <v>1025</v>
      </c>
      <c r="C14" s="1517" t="s">
        <v>364</v>
      </c>
      <c r="D14" s="1518"/>
      <c r="E14" s="93" t="s">
        <v>1026</v>
      </c>
      <c r="F14" s="1540" t="s">
        <v>1299</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717</v>
      </c>
      <c r="D16" s="1515"/>
      <c r="E16" s="1515"/>
      <c r="F16" s="1515"/>
      <c r="G16" s="1515"/>
      <c r="H16" s="1515"/>
      <c r="I16" s="1515"/>
      <c r="J16" s="1515"/>
      <c r="K16" s="1515"/>
      <c r="L16" s="1515"/>
      <c r="M16" s="1516"/>
    </row>
    <row r="17" spans="1:13" ht="74.25" customHeight="1" x14ac:dyDescent="0.25">
      <c r="A17" s="1699"/>
      <c r="B17" s="12" t="s">
        <v>1028</v>
      </c>
      <c r="C17" s="1517" t="s">
        <v>1300</v>
      </c>
      <c r="D17" s="1518"/>
      <c r="E17" s="1518"/>
      <c r="F17" s="1518"/>
      <c r="G17" s="1518"/>
      <c r="H17" s="1518"/>
      <c r="I17" s="1518"/>
      <c r="J17" s="1518"/>
      <c r="K17" s="1518"/>
      <c r="L17" s="1518"/>
      <c r="M17" s="1519"/>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t="s">
        <v>933</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t="s">
        <v>933</v>
      </c>
      <c r="H26" s="57"/>
      <c r="I26" s="78" t="s">
        <v>106</v>
      </c>
      <c r="J26" s="18"/>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68">
        <v>250</v>
      </c>
      <c r="E30" s="57"/>
      <c r="F30" s="55" t="s">
        <v>112</v>
      </c>
      <c r="G30" s="67">
        <v>2021</v>
      </c>
      <c r="H30" s="57"/>
      <c r="I30" s="55" t="s">
        <v>113</v>
      </c>
      <c r="J30" s="120" t="s">
        <v>1301</v>
      </c>
      <c r="K30" s="116"/>
      <c r="L30" s="119"/>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1260</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300</v>
      </c>
      <c r="E37" s="620"/>
      <c r="F37" s="166">
        <v>360</v>
      </c>
      <c r="G37" s="620"/>
      <c r="H37" s="166">
        <v>420</v>
      </c>
      <c r="I37" s="36"/>
      <c r="J37" s="29"/>
      <c r="K37" s="36"/>
      <c r="L37" s="29"/>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832">
        <v>1080</v>
      </c>
      <c r="G43" s="1552"/>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933</v>
      </c>
      <c r="F47" s="1530"/>
      <c r="G47" s="1531"/>
      <c r="H47" s="1531"/>
      <c r="I47" s="1531"/>
      <c r="J47" s="1531"/>
      <c r="K47" s="15"/>
      <c r="L47" s="1534"/>
      <c r="M47" s="1535"/>
    </row>
    <row r="48" spans="1:13" x14ac:dyDescent="0.25">
      <c r="A48" s="1699"/>
      <c r="B48" s="1529"/>
      <c r="C48" s="20"/>
      <c r="D48" s="15"/>
      <c r="E48" s="15"/>
      <c r="F48" s="15"/>
      <c r="G48" s="15"/>
      <c r="H48" s="15"/>
      <c r="I48" s="15"/>
      <c r="J48" s="15"/>
      <c r="K48" s="15"/>
      <c r="L48" s="15"/>
      <c r="M48" s="14"/>
    </row>
    <row r="49" spans="1:13" x14ac:dyDescent="0.25">
      <c r="A49" s="1699"/>
      <c r="B49" s="605" t="s">
        <v>139</v>
      </c>
      <c r="C49" s="1859" t="s">
        <v>1302</v>
      </c>
      <c r="D49" s="1859"/>
      <c r="E49" s="1859"/>
      <c r="F49" s="1859"/>
      <c r="G49" s="1859"/>
      <c r="H49" s="1859"/>
      <c r="I49" s="1859"/>
      <c r="J49" s="1859"/>
      <c r="K49" s="1859"/>
      <c r="L49" s="1859"/>
      <c r="M49" s="1859"/>
    </row>
    <row r="50" spans="1:13" x14ac:dyDescent="0.25">
      <c r="A50" s="1699"/>
      <c r="B50" s="613" t="s">
        <v>141</v>
      </c>
      <c r="C50" s="1859" t="s">
        <v>1303</v>
      </c>
      <c r="D50" s="1859"/>
      <c r="E50" s="1859"/>
      <c r="F50" s="1859"/>
      <c r="G50" s="1859"/>
      <c r="H50" s="1859"/>
      <c r="I50" s="1859"/>
      <c r="J50" s="1859"/>
      <c r="K50" s="1859"/>
      <c r="L50" s="1859"/>
      <c r="M50" s="1859"/>
    </row>
    <row r="51" spans="1:13" x14ac:dyDescent="0.25">
      <c r="A51" s="1699"/>
      <c r="B51" s="613" t="s">
        <v>143</v>
      </c>
      <c r="C51" s="1862">
        <v>30</v>
      </c>
      <c r="D51" s="1862"/>
      <c r="E51" s="1862"/>
      <c r="F51" s="1862"/>
      <c r="G51" s="1862"/>
      <c r="H51" s="1862"/>
      <c r="I51" s="1862"/>
      <c r="J51" s="1862"/>
      <c r="K51" s="1862"/>
      <c r="L51" s="1862"/>
      <c r="M51" s="1862"/>
    </row>
    <row r="52" spans="1:13" x14ac:dyDescent="0.25">
      <c r="A52" s="1699"/>
      <c r="B52" s="613" t="s">
        <v>144</v>
      </c>
      <c r="C52" s="1859" t="s">
        <v>111</v>
      </c>
      <c r="D52" s="1859"/>
      <c r="E52" s="1859"/>
      <c r="F52" s="1859"/>
      <c r="G52" s="1859"/>
      <c r="H52" s="1859"/>
      <c r="I52" s="1859"/>
      <c r="J52" s="1859"/>
      <c r="K52" s="1859"/>
      <c r="L52" s="1859"/>
      <c r="M52" s="1859"/>
    </row>
    <row r="53" spans="1:13" ht="15.75" customHeight="1" x14ac:dyDescent="0.25">
      <c r="A53" s="1506" t="s">
        <v>60</v>
      </c>
      <c r="B53" s="343" t="s">
        <v>145</v>
      </c>
      <c r="C53" s="1859" t="s">
        <v>1304</v>
      </c>
      <c r="D53" s="1859"/>
      <c r="E53" s="1859"/>
      <c r="F53" s="1859"/>
      <c r="G53" s="1859"/>
      <c r="H53" s="1859"/>
      <c r="I53" s="1859"/>
      <c r="J53" s="1859"/>
      <c r="K53" s="1859"/>
      <c r="L53" s="1859"/>
      <c r="M53" s="1859"/>
    </row>
    <row r="54" spans="1:13" x14ac:dyDescent="0.25">
      <c r="A54" s="1507"/>
      <c r="B54" s="343" t="s">
        <v>147</v>
      </c>
      <c r="C54" s="1859" t="s">
        <v>1305</v>
      </c>
      <c r="D54" s="1859"/>
      <c r="E54" s="1859"/>
      <c r="F54" s="1859"/>
      <c r="G54" s="1859"/>
      <c r="H54" s="1859"/>
      <c r="I54" s="1859"/>
      <c r="J54" s="1859"/>
      <c r="K54" s="1859"/>
      <c r="L54" s="1859"/>
      <c r="M54" s="1859"/>
    </row>
    <row r="55" spans="1:13" x14ac:dyDescent="0.25">
      <c r="A55" s="1507"/>
      <c r="B55" s="343" t="s">
        <v>149</v>
      </c>
      <c r="C55" s="1859" t="s">
        <v>1255</v>
      </c>
      <c r="D55" s="1859"/>
      <c r="E55" s="1859"/>
      <c r="F55" s="1859"/>
      <c r="G55" s="1859"/>
      <c r="H55" s="1859"/>
      <c r="I55" s="1859"/>
      <c r="J55" s="1859"/>
      <c r="K55" s="1859"/>
      <c r="L55" s="1859"/>
      <c r="M55" s="1859"/>
    </row>
    <row r="56" spans="1:13" ht="15.75" customHeight="1" x14ac:dyDescent="0.25">
      <c r="A56" s="1507"/>
      <c r="B56" s="716" t="s">
        <v>151</v>
      </c>
      <c r="C56" s="1859" t="s">
        <v>1306</v>
      </c>
      <c r="D56" s="1859"/>
      <c r="E56" s="1859"/>
      <c r="F56" s="1859"/>
      <c r="G56" s="1859"/>
      <c r="H56" s="1859"/>
      <c r="I56" s="1859"/>
      <c r="J56" s="1859"/>
      <c r="K56" s="1859"/>
      <c r="L56" s="1859"/>
      <c r="M56" s="1859"/>
    </row>
    <row r="57" spans="1:13" ht="15.75" customHeight="1" x14ac:dyDescent="0.25">
      <c r="A57" s="1507"/>
      <c r="B57" s="343" t="s">
        <v>153</v>
      </c>
      <c r="C57" s="1861" t="s">
        <v>1307</v>
      </c>
      <c r="D57" s="1859"/>
      <c r="E57" s="1859"/>
      <c r="F57" s="1859"/>
      <c r="G57" s="1859"/>
      <c r="H57" s="1859"/>
      <c r="I57" s="1859"/>
      <c r="J57" s="1859"/>
      <c r="K57" s="1859"/>
      <c r="L57" s="1859"/>
      <c r="M57" s="1859"/>
    </row>
    <row r="58" spans="1:13" ht="16.5" thickBot="1" x14ac:dyDescent="0.3">
      <c r="A58" s="1510"/>
      <c r="B58" s="343" t="s">
        <v>155</v>
      </c>
      <c r="C58" s="1862">
        <v>3693777</v>
      </c>
      <c r="D58" s="1862"/>
      <c r="E58" s="1862"/>
      <c r="F58" s="1862"/>
      <c r="G58" s="1862"/>
      <c r="H58" s="1862"/>
      <c r="I58" s="1862"/>
      <c r="J58" s="1862"/>
      <c r="K58" s="1862"/>
      <c r="L58" s="1862"/>
      <c r="M58" s="1862"/>
    </row>
    <row r="59" spans="1:13" ht="15.75" customHeight="1" x14ac:dyDescent="0.25">
      <c r="A59" s="1506" t="s">
        <v>156</v>
      </c>
      <c r="B59" s="717" t="s">
        <v>157</v>
      </c>
      <c r="C59" s="1859" t="s">
        <v>1284</v>
      </c>
      <c r="D59" s="1859"/>
      <c r="E59" s="1859"/>
      <c r="F59" s="1859"/>
      <c r="G59" s="1859"/>
      <c r="H59" s="1859"/>
      <c r="I59" s="1859"/>
      <c r="J59" s="1859"/>
      <c r="K59" s="1859"/>
      <c r="L59" s="1859"/>
      <c r="M59" s="1859"/>
    </row>
    <row r="60" spans="1:13" ht="30" customHeight="1" x14ac:dyDescent="0.25">
      <c r="A60" s="1507"/>
      <c r="B60" s="717" t="s">
        <v>158</v>
      </c>
      <c r="C60" s="1859" t="s">
        <v>1143</v>
      </c>
      <c r="D60" s="1859"/>
      <c r="E60" s="1859"/>
      <c r="F60" s="1859"/>
      <c r="G60" s="1859"/>
      <c r="H60" s="1859"/>
      <c r="I60" s="1859"/>
      <c r="J60" s="1859"/>
      <c r="K60" s="1859"/>
      <c r="L60" s="1859"/>
      <c r="M60" s="1859"/>
    </row>
    <row r="61" spans="1:13" ht="30" customHeight="1" thickBot="1" x14ac:dyDescent="0.3">
      <c r="A61" s="1507"/>
      <c r="B61" s="718" t="s">
        <v>79</v>
      </c>
      <c r="C61" s="1859" t="s">
        <v>388</v>
      </c>
      <c r="D61" s="1859"/>
      <c r="E61" s="1859"/>
      <c r="F61" s="1859"/>
      <c r="G61" s="1859"/>
      <c r="H61" s="1859"/>
      <c r="I61" s="1859"/>
      <c r="J61" s="1859"/>
      <c r="K61" s="1859"/>
      <c r="L61" s="1859"/>
      <c r="M61" s="1859"/>
    </row>
    <row r="62" spans="1:13" ht="45.75" customHeight="1" thickBot="1" x14ac:dyDescent="0.3">
      <c r="A62" s="4" t="s">
        <v>64</v>
      </c>
      <c r="B62" s="719"/>
      <c r="C62" s="1860" t="s">
        <v>1308</v>
      </c>
      <c r="D62" s="1860"/>
      <c r="E62" s="1860"/>
      <c r="F62" s="1860"/>
      <c r="G62" s="1860"/>
      <c r="H62" s="1860"/>
      <c r="I62" s="1860"/>
      <c r="J62" s="1860"/>
      <c r="K62" s="1860"/>
      <c r="L62" s="1860"/>
      <c r="M62" s="1860"/>
    </row>
  </sheetData>
  <mergeCells count="53">
    <mergeCell ref="A2:A15"/>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2500-000000000000}"/>
    <dataValidation allowBlank="1" showInputMessage="1" showErrorMessage="1" prompt="Incluir una ficha por cada indicador, ya sea de producto o de resultado" sqref="B1" xr:uid="{00000000-0002-0000-2500-000001000000}"/>
    <dataValidation allowBlank="1" showInputMessage="1" showErrorMessage="1" prompt="Identifique el ODS a que le apunta el indicador de producto. Seleccione de la lista desplegable._x000a_" sqref="B14:B15" xr:uid="{00000000-0002-0000-2500-000002000000}"/>
    <dataValidation allowBlank="1" showInputMessage="1" showErrorMessage="1" prompt="Identifique la meta ODS a que le apunta el indicador de producto. Seleccione de la lista desplegable." sqref="E14" xr:uid="{00000000-0002-0000-2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500-000005000000}"/>
    <dataValidation type="list" allowBlank="1" showInputMessage="1" showErrorMessage="1" sqref="I7:M7" xr:uid="{00000000-0002-0000-2500-000006000000}">
      <formula1>INDIRECT($C$7)</formula1>
    </dataValidation>
  </dataValidations>
  <hyperlinks>
    <hyperlink ref="C57" r:id="rId1" xr:uid="{00000000-0004-0000-2500-000000000000}"/>
    <hyperlink ref="C57:M57" r:id="rId2" display="mpgomez@desarrolloeconomico.gov.co" xr:uid="{00000000-0004-0000-2500-000001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1:M61"/>
  <sheetViews>
    <sheetView topLeftCell="B1" workbookViewId="0">
      <selection activeCell="H4" sqref="H4"/>
    </sheetView>
  </sheetViews>
  <sheetFormatPr baseColWidth="10" defaultColWidth="11.42578125" defaultRowHeight="15.75" x14ac:dyDescent="0.25"/>
  <cols>
    <col min="1" max="1" width="25.140625" style="1" customWidth="1"/>
    <col min="2" max="2" width="39.140625" style="2" customWidth="1"/>
    <col min="3" max="12" width="11.42578125" style="1"/>
    <col min="13" max="13" width="16" style="1" customWidth="1"/>
    <col min="14" max="16384" width="11.42578125" style="1"/>
  </cols>
  <sheetData>
    <row r="1" spans="1:13" ht="16.5" thickBot="1" x14ac:dyDescent="0.3">
      <c r="A1" s="110"/>
      <c r="B1" s="109" t="s">
        <v>1309</v>
      </c>
      <c r="C1" s="108"/>
      <c r="D1" s="108"/>
      <c r="E1" s="108"/>
      <c r="F1" s="108"/>
      <c r="G1" s="108"/>
      <c r="H1" s="108"/>
      <c r="I1" s="108"/>
      <c r="J1" s="108"/>
      <c r="K1" s="108"/>
      <c r="L1" s="108"/>
      <c r="M1" s="107"/>
    </row>
    <row r="2" spans="1:13" ht="32.25" customHeight="1" x14ac:dyDescent="0.25">
      <c r="A2" s="1542" t="s">
        <v>67</v>
      </c>
      <c r="B2" s="106" t="s">
        <v>68</v>
      </c>
      <c r="C2" s="1545" t="s">
        <v>392</v>
      </c>
      <c r="D2" s="1546"/>
      <c r="E2" s="1546"/>
      <c r="F2" s="1546"/>
      <c r="G2" s="1546"/>
      <c r="H2" s="1546"/>
      <c r="I2" s="1546"/>
      <c r="J2" s="1546"/>
      <c r="K2" s="1546"/>
      <c r="L2" s="1546"/>
      <c r="M2" s="1547"/>
    </row>
    <row r="3" spans="1:13" ht="31.5" x14ac:dyDescent="0.25">
      <c r="A3" s="1543"/>
      <c r="B3" s="13" t="s">
        <v>1016</v>
      </c>
      <c r="C3" s="1548" t="s">
        <v>1310</v>
      </c>
      <c r="D3" s="1550"/>
      <c r="E3" s="1550"/>
      <c r="F3" s="1550"/>
      <c r="G3" s="1550"/>
      <c r="H3" s="1550"/>
      <c r="I3" s="1550"/>
      <c r="J3" s="1550"/>
      <c r="K3" s="1550"/>
      <c r="L3" s="1550"/>
      <c r="M3" s="1551"/>
    </row>
    <row r="4" spans="1:13" ht="36" customHeight="1" x14ac:dyDescent="0.25">
      <c r="A4" s="1543"/>
      <c r="B4" s="65" t="s">
        <v>72</v>
      </c>
      <c r="C4" s="1520" t="s">
        <v>448</v>
      </c>
      <c r="D4" s="1521"/>
      <c r="E4" s="1552"/>
      <c r="F4" s="1553" t="s">
        <v>74</v>
      </c>
      <c r="G4" s="1554"/>
      <c r="H4" s="162">
        <v>182</v>
      </c>
      <c r="I4" s="1747"/>
      <c r="J4" s="1550"/>
      <c r="K4" s="1550"/>
      <c r="L4" s="1550"/>
      <c r="M4" s="1551"/>
    </row>
    <row r="5" spans="1:13" x14ac:dyDescent="0.25">
      <c r="A5" s="1543"/>
      <c r="B5" s="65" t="s">
        <v>75</v>
      </c>
      <c r="C5" s="1548" t="s">
        <v>1311</v>
      </c>
      <c r="D5" s="1550"/>
      <c r="E5" s="1550"/>
      <c r="F5" s="1550"/>
      <c r="G5" s="1550"/>
      <c r="H5" s="1550"/>
      <c r="I5" s="1550"/>
      <c r="J5" s="1550"/>
      <c r="K5" s="1550"/>
      <c r="L5" s="1550"/>
      <c r="M5" s="1551"/>
    </row>
    <row r="6" spans="1:13" ht="48.75" customHeight="1" x14ac:dyDescent="0.25">
      <c r="A6" s="1543"/>
      <c r="B6" s="65" t="s">
        <v>76</v>
      </c>
      <c r="C6" s="1548" t="s">
        <v>1312</v>
      </c>
      <c r="D6" s="1550"/>
      <c r="E6" s="1550"/>
      <c r="F6" s="1550"/>
      <c r="G6" s="1550"/>
      <c r="H6" s="1550"/>
      <c r="I6" s="1550"/>
      <c r="J6" s="1550"/>
      <c r="K6" s="1550"/>
      <c r="L6" s="1550"/>
      <c r="M6" s="1551"/>
    </row>
    <row r="7" spans="1:13" x14ac:dyDescent="0.25">
      <c r="A7" s="1543"/>
      <c r="B7" s="13" t="s">
        <v>929</v>
      </c>
      <c r="C7" s="1685" t="s">
        <v>1313</v>
      </c>
      <c r="D7" s="1686"/>
      <c r="E7" s="99"/>
      <c r="F7" s="99"/>
      <c r="G7" s="98"/>
      <c r="H7" s="97" t="s">
        <v>79</v>
      </c>
      <c r="I7" s="1687" t="s">
        <v>1314</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1255</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3.75" customHeight="1" x14ac:dyDescent="0.25">
      <c r="A11" s="1543"/>
      <c r="B11" s="13" t="s">
        <v>85</v>
      </c>
      <c r="C11" s="1514" t="s">
        <v>1315</v>
      </c>
      <c r="D11" s="1515"/>
      <c r="E11" s="1515"/>
      <c r="F11" s="1515"/>
      <c r="G11" s="1515"/>
      <c r="H11" s="1515"/>
      <c r="I11" s="1515"/>
      <c r="J11" s="1515"/>
      <c r="K11" s="1515"/>
      <c r="L11" s="1515"/>
      <c r="M11" s="1516"/>
    </row>
    <row r="12" spans="1:13" x14ac:dyDescent="0.25">
      <c r="A12" s="1543"/>
      <c r="B12" s="13" t="s">
        <v>1021</v>
      </c>
      <c r="C12" s="1514" t="s">
        <v>1316</v>
      </c>
      <c r="D12" s="1515"/>
      <c r="E12" s="1515"/>
      <c r="F12" s="1515"/>
      <c r="G12" s="1515"/>
      <c r="H12" s="1515"/>
      <c r="I12" s="1515"/>
      <c r="J12" s="1515"/>
      <c r="K12" s="1515"/>
      <c r="L12" s="1515"/>
      <c r="M12" s="1516"/>
    </row>
    <row r="13" spans="1:13" ht="31.5" x14ac:dyDescent="0.25">
      <c r="A13" s="1543"/>
      <c r="B13" s="13" t="s">
        <v>1023</v>
      </c>
      <c r="C13" s="1514" t="s">
        <v>1288</v>
      </c>
      <c r="D13" s="1515"/>
      <c r="E13" s="1515"/>
      <c r="F13" s="1515"/>
      <c r="G13" s="1515"/>
      <c r="H13" s="1515"/>
      <c r="I13" s="1515"/>
      <c r="J13" s="1515"/>
      <c r="K13" s="1515"/>
      <c r="L13" s="1515"/>
      <c r="M13" s="1516"/>
    </row>
    <row r="14" spans="1:13" ht="61.5" customHeight="1" x14ac:dyDescent="0.25">
      <c r="A14" s="1543"/>
      <c r="B14" s="126" t="s">
        <v>1025</v>
      </c>
      <c r="C14" s="1517" t="s">
        <v>364</v>
      </c>
      <c r="D14" s="1518"/>
      <c r="E14" s="93" t="s">
        <v>1026</v>
      </c>
      <c r="F14" s="1718" t="s">
        <v>1317</v>
      </c>
      <c r="G14" s="1515"/>
      <c r="H14" s="1515"/>
      <c r="I14" s="1515"/>
      <c r="J14" s="1515"/>
      <c r="K14" s="1515"/>
      <c r="L14" s="1515"/>
      <c r="M14" s="1516"/>
    </row>
    <row r="15" spans="1:13" x14ac:dyDescent="0.25">
      <c r="A15" s="1698" t="s">
        <v>48</v>
      </c>
      <c r="B15" s="12" t="s">
        <v>87</v>
      </c>
      <c r="C15" s="1517" t="s">
        <v>402</v>
      </c>
      <c r="D15" s="1518"/>
      <c r="E15" s="1518"/>
      <c r="F15" s="1518"/>
      <c r="G15" s="1518"/>
      <c r="H15" s="1518"/>
      <c r="I15" s="1518"/>
      <c r="J15" s="1518"/>
      <c r="K15" s="1518"/>
      <c r="L15" s="1518"/>
      <c r="M15" s="1519"/>
    </row>
    <row r="16" spans="1:13" ht="51" customHeight="1" x14ac:dyDescent="0.25">
      <c r="A16" s="1699"/>
      <c r="B16" s="12" t="s">
        <v>1028</v>
      </c>
      <c r="C16" s="1517" t="s">
        <v>393</v>
      </c>
      <c r="D16" s="1518"/>
      <c r="E16" s="1518"/>
      <c r="F16" s="1518"/>
      <c r="G16" s="1518"/>
      <c r="H16" s="1518"/>
      <c r="I16" s="1518"/>
      <c r="J16" s="1518"/>
      <c r="K16" s="1518"/>
      <c r="L16" s="1518"/>
      <c r="M16" s="1519"/>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80" t="s">
        <v>90</v>
      </c>
      <c r="D19" s="86"/>
      <c r="E19" s="78" t="s">
        <v>91</v>
      </c>
      <c r="F19" s="86"/>
      <c r="G19" s="78" t="s">
        <v>92</v>
      </c>
      <c r="H19" s="86"/>
      <c r="I19" s="78" t="s">
        <v>93</v>
      </c>
      <c r="J19" s="85" t="s">
        <v>933</v>
      </c>
      <c r="K19" s="78"/>
      <c r="L19" s="78"/>
      <c r="M19" s="83"/>
    </row>
    <row r="20" spans="1:13" x14ac:dyDescent="0.25">
      <c r="A20" s="1699"/>
      <c r="B20" s="1528"/>
      <c r="C20" s="80" t="s">
        <v>94</v>
      </c>
      <c r="D20" s="18"/>
      <c r="E20" s="78" t="s">
        <v>95</v>
      </c>
      <c r="F20" s="67"/>
      <c r="G20" s="78" t="s">
        <v>96</v>
      </c>
      <c r="H20" s="67"/>
      <c r="I20" s="78"/>
      <c r="J20" s="84"/>
      <c r="K20" s="78"/>
      <c r="L20" s="78"/>
      <c r="M20" s="83"/>
    </row>
    <row r="21" spans="1:13" x14ac:dyDescent="0.25">
      <c r="A21" s="1699"/>
      <c r="B21" s="1528"/>
      <c r="C21" s="80" t="s">
        <v>97</v>
      </c>
      <c r="D21" s="18"/>
      <c r="E21" s="78" t="s">
        <v>98</v>
      </c>
      <c r="F21" s="18"/>
      <c r="G21" s="78"/>
      <c r="H21" s="84"/>
      <c r="I21" s="78"/>
      <c r="J21" s="84"/>
      <c r="K21" s="78"/>
      <c r="L21" s="78"/>
      <c r="M21" s="83"/>
    </row>
    <row r="22" spans="1:13" x14ac:dyDescent="0.25">
      <c r="A22" s="1699"/>
      <c r="B22" s="1528"/>
      <c r="C22" s="80" t="s">
        <v>99</v>
      </c>
      <c r="D22" s="67"/>
      <c r="E22" s="78" t="s">
        <v>101</v>
      </c>
      <c r="F22" s="82"/>
      <c r="G22" s="82"/>
      <c r="H22" s="82"/>
      <c r="I22" s="82"/>
      <c r="J22" s="82"/>
      <c r="K22" s="82"/>
      <c r="L22" s="82"/>
      <c r="M22" s="81"/>
    </row>
    <row r="23" spans="1:13" ht="9.75" customHeight="1" x14ac:dyDescent="0.25">
      <c r="A23" s="1699"/>
      <c r="B23" s="1529"/>
      <c r="C23" s="53"/>
      <c r="D23" s="51"/>
      <c r="E23" s="51"/>
      <c r="F23" s="51"/>
      <c r="G23" s="51"/>
      <c r="H23" s="51"/>
      <c r="I23" s="51"/>
      <c r="J23" s="51"/>
      <c r="K23" s="51"/>
      <c r="L23" s="51"/>
      <c r="M23" s="64"/>
    </row>
    <row r="24" spans="1:13" x14ac:dyDescent="0.25">
      <c r="A24" s="1699"/>
      <c r="B24" s="1539" t="s">
        <v>103</v>
      </c>
      <c r="C24" s="25"/>
      <c r="D24" s="24"/>
      <c r="E24" s="24"/>
      <c r="F24" s="24"/>
      <c r="G24" s="24"/>
      <c r="H24" s="24"/>
      <c r="I24" s="24"/>
      <c r="J24" s="24"/>
      <c r="K24" s="24"/>
      <c r="L24" s="61"/>
      <c r="M24" s="60"/>
    </row>
    <row r="25" spans="1:13" x14ac:dyDescent="0.25">
      <c r="A25" s="1699"/>
      <c r="B25" s="1528"/>
      <c r="C25" s="80" t="s">
        <v>104</v>
      </c>
      <c r="D25" s="67"/>
      <c r="E25" s="57"/>
      <c r="F25" s="78" t="s">
        <v>105</v>
      </c>
      <c r="G25" s="18" t="s">
        <v>933</v>
      </c>
      <c r="H25" s="57"/>
      <c r="I25" s="78" t="s">
        <v>106</v>
      </c>
      <c r="J25" s="18"/>
      <c r="K25" s="57"/>
      <c r="L25" s="15"/>
      <c r="M25" s="14"/>
    </row>
    <row r="26" spans="1:13" x14ac:dyDescent="0.25">
      <c r="A26" s="1699"/>
      <c r="B26" s="1528"/>
      <c r="C26" s="80" t="s">
        <v>107</v>
      </c>
      <c r="D26" s="79"/>
      <c r="E26" s="15"/>
      <c r="F26" s="78" t="s">
        <v>108</v>
      </c>
      <c r="G26" s="67"/>
      <c r="H26" s="15"/>
      <c r="I26" s="77"/>
      <c r="J26" s="15"/>
      <c r="K26" s="76"/>
      <c r="L26" s="15"/>
      <c r="M26" s="14"/>
    </row>
    <row r="27" spans="1:13" x14ac:dyDescent="0.25">
      <c r="A27" s="1699"/>
      <c r="B27" s="1529"/>
      <c r="C27" s="75"/>
      <c r="D27" s="74"/>
      <c r="E27" s="74"/>
      <c r="F27" s="74"/>
      <c r="G27" s="74"/>
      <c r="H27" s="74"/>
      <c r="I27" s="74"/>
      <c r="J27" s="74"/>
      <c r="K27" s="74"/>
      <c r="L27" s="16"/>
      <c r="M27" s="48"/>
    </row>
    <row r="28" spans="1:13" x14ac:dyDescent="0.25">
      <c r="A28" s="1699"/>
      <c r="B28" s="70" t="s">
        <v>109</v>
      </c>
      <c r="C28" s="73"/>
      <c r="D28" s="72"/>
      <c r="E28" s="72"/>
      <c r="F28" s="72"/>
      <c r="G28" s="72"/>
      <c r="H28" s="72"/>
      <c r="I28" s="72"/>
      <c r="J28" s="72"/>
      <c r="K28" s="72"/>
      <c r="L28" s="72"/>
      <c r="M28" s="71"/>
    </row>
    <row r="29" spans="1:13" x14ac:dyDescent="0.25">
      <c r="A29" s="1699"/>
      <c r="B29" s="70"/>
      <c r="C29" s="69" t="s">
        <v>110</v>
      </c>
      <c r="D29" s="68" t="s">
        <v>111</v>
      </c>
      <c r="E29" s="57"/>
      <c r="F29" s="55" t="s">
        <v>112</v>
      </c>
      <c r="G29" s="67"/>
      <c r="H29" s="57"/>
      <c r="I29" s="55" t="s">
        <v>113</v>
      </c>
      <c r="J29" s="120"/>
      <c r="K29" s="116"/>
      <c r="L29" s="119"/>
      <c r="M29" s="66"/>
    </row>
    <row r="30" spans="1:13" x14ac:dyDescent="0.25">
      <c r="A30" s="1699"/>
      <c r="B30" s="65"/>
      <c r="C30" s="53"/>
      <c r="D30" s="51"/>
      <c r="E30" s="51"/>
      <c r="F30" s="51"/>
      <c r="G30" s="51"/>
      <c r="H30" s="51"/>
      <c r="I30" s="51"/>
      <c r="J30" s="51"/>
      <c r="K30" s="51"/>
      <c r="L30" s="51"/>
      <c r="M30" s="64"/>
    </row>
    <row r="31" spans="1:13" x14ac:dyDescent="0.25">
      <c r="A31" s="1699"/>
      <c r="B31" s="1539" t="s">
        <v>114</v>
      </c>
      <c r="C31" s="63"/>
      <c r="D31" s="62"/>
      <c r="E31" s="62"/>
      <c r="F31" s="62"/>
      <c r="G31" s="62"/>
      <c r="H31" s="62"/>
      <c r="I31" s="62"/>
      <c r="J31" s="62"/>
      <c r="K31" s="62"/>
      <c r="L31" s="61"/>
      <c r="M31" s="60"/>
    </row>
    <row r="32" spans="1:13" x14ac:dyDescent="0.25">
      <c r="A32" s="1699"/>
      <c r="B32" s="1528"/>
      <c r="C32" s="59" t="s">
        <v>115</v>
      </c>
      <c r="D32" s="58">
        <v>2022</v>
      </c>
      <c r="E32" s="54"/>
      <c r="F32" s="57" t="s">
        <v>116</v>
      </c>
      <c r="G32" s="56" t="s">
        <v>1260</v>
      </c>
      <c r="H32" s="54"/>
      <c r="I32" s="55"/>
      <c r="J32" s="54"/>
      <c r="K32" s="54"/>
      <c r="L32" s="15"/>
      <c r="M32" s="14"/>
    </row>
    <row r="33" spans="1:13" x14ac:dyDescent="0.25">
      <c r="A33" s="1699"/>
      <c r="B33" s="1529"/>
      <c r="C33" s="53"/>
      <c r="D33" s="52"/>
      <c r="E33" s="49"/>
      <c r="F33" s="51"/>
      <c r="G33" s="49"/>
      <c r="H33" s="49"/>
      <c r="I33" s="50"/>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166">
        <v>40</v>
      </c>
      <c r="E36" s="620"/>
      <c r="F36" s="166">
        <v>42</v>
      </c>
      <c r="G36" s="620"/>
      <c r="H36" s="166">
        <v>45</v>
      </c>
      <c r="I36" s="36"/>
      <c r="J36" s="29"/>
      <c r="K36" s="36"/>
      <c r="L36" s="29"/>
      <c r="M36" s="41"/>
    </row>
    <row r="37" spans="1:13" x14ac:dyDescent="0.25">
      <c r="A37" s="1699"/>
      <c r="B37" s="1528"/>
      <c r="C37" s="37"/>
      <c r="D37" s="35" t="s">
        <v>123</v>
      </c>
      <c r="E37" s="35"/>
      <c r="F37" s="35" t="s">
        <v>124</v>
      </c>
      <c r="G37" s="35"/>
      <c r="H37" s="43" t="s">
        <v>125</v>
      </c>
      <c r="I37" s="43"/>
      <c r="J37" s="43" t="s">
        <v>126</v>
      </c>
      <c r="K37" s="35"/>
      <c r="L37" s="35" t="s">
        <v>127</v>
      </c>
      <c r="M37" s="42"/>
    </row>
    <row r="38" spans="1:13" x14ac:dyDescent="0.25">
      <c r="A38" s="1699"/>
      <c r="B38" s="1528"/>
      <c r="C38" s="37"/>
      <c r="D38" s="29"/>
      <c r="E38" s="36"/>
      <c r="F38" s="29"/>
      <c r="G38" s="36"/>
      <c r="H38" s="29"/>
      <c r="I38" s="36"/>
      <c r="J38" s="29"/>
      <c r="K38" s="36"/>
      <c r="L38" s="29"/>
      <c r="M38" s="41"/>
    </row>
    <row r="39" spans="1:13" x14ac:dyDescent="0.25">
      <c r="A39" s="1699"/>
      <c r="B39" s="1528"/>
      <c r="C39" s="37"/>
      <c r="D39" s="35" t="s">
        <v>128</v>
      </c>
      <c r="E39" s="35"/>
      <c r="F39" s="35" t="s">
        <v>129</v>
      </c>
      <c r="G39" s="35"/>
      <c r="H39" s="43" t="s">
        <v>130</v>
      </c>
      <c r="I39" s="43"/>
      <c r="J39" s="43" t="s">
        <v>131</v>
      </c>
      <c r="K39" s="35"/>
      <c r="L39" s="35" t="s">
        <v>132</v>
      </c>
      <c r="M39" s="42"/>
    </row>
    <row r="40" spans="1:13" x14ac:dyDescent="0.25">
      <c r="A40" s="1699"/>
      <c r="B40" s="1528"/>
      <c r="C40" s="37"/>
      <c r="D40" s="29"/>
      <c r="E40" s="36"/>
      <c r="F40" s="29"/>
      <c r="G40" s="36"/>
      <c r="H40" s="29"/>
      <c r="I40" s="36"/>
      <c r="J40" s="29"/>
      <c r="K40" s="36"/>
      <c r="L40" s="29"/>
      <c r="M40" s="41"/>
    </row>
    <row r="41" spans="1:13" x14ac:dyDescent="0.25">
      <c r="A41" s="1699"/>
      <c r="B41" s="1528"/>
      <c r="C41" s="37"/>
      <c r="D41" s="31" t="s">
        <v>132</v>
      </c>
      <c r="E41" s="30"/>
      <c r="F41" s="31" t="s">
        <v>133</v>
      </c>
      <c r="G41" s="30"/>
      <c r="H41" s="39"/>
      <c r="I41" s="40"/>
      <c r="J41" s="39"/>
      <c r="K41" s="40"/>
      <c r="L41" s="39"/>
      <c r="M41" s="38"/>
    </row>
    <row r="42" spans="1:13" x14ac:dyDescent="0.25">
      <c r="A42" s="1699"/>
      <c r="B42" s="1528"/>
      <c r="C42" s="37"/>
      <c r="D42" s="29"/>
      <c r="E42" s="36"/>
      <c r="F42" s="1832">
        <v>127</v>
      </c>
      <c r="G42" s="1552"/>
      <c r="H42" s="1702"/>
      <c r="I42" s="1702"/>
      <c r="J42" s="34"/>
      <c r="K42" s="35"/>
      <c r="L42" s="34"/>
      <c r="M42" s="33"/>
    </row>
    <row r="43" spans="1:13" x14ac:dyDescent="0.25">
      <c r="A43" s="1699"/>
      <c r="B43" s="1528"/>
      <c r="C43" s="32"/>
      <c r="D43" s="31"/>
      <c r="E43" s="30"/>
      <c r="F43" s="31"/>
      <c r="G43" s="30"/>
      <c r="H43" s="27"/>
      <c r="I43" s="28"/>
      <c r="J43" s="27"/>
      <c r="K43" s="28"/>
      <c r="L43" s="27"/>
      <c r="M43" s="26"/>
    </row>
    <row r="44" spans="1:13" ht="18" customHeight="1" x14ac:dyDescent="0.25">
      <c r="A44" s="1699"/>
      <c r="B44" s="1539" t="s">
        <v>134</v>
      </c>
      <c r="C44" s="25"/>
      <c r="D44" s="24"/>
      <c r="E44" s="24"/>
      <c r="F44" s="24"/>
      <c r="G44" s="24"/>
      <c r="H44" s="24"/>
      <c r="I44" s="24"/>
      <c r="J44" s="24"/>
      <c r="K44" s="24"/>
      <c r="L44" s="15"/>
      <c r="M44" s="14"/>
    </row>
    <row r="45" spans="1:13" x14ac:dyDescent="0.25">
      <c r="A45" s="1699"/>
      <c r="B45" s="1528"/>
      <c r="C45" s="20"/>
      <c r="D45" s="23" t="s">
        <v>135</v>
      </c>
      <c r="E45" s="22" t="s">
        <v>136</v>
      </c>
      <c r="F45" s="1530" t="s">
        <v>137</v>
      </c>
      <c r="G45" s="1531"/>
      <c r="H45" s="1531"/>
      <c r="I45" s="1531"/>
      <c r="J45" s="1531"/>
      <c r="K45" s="21" t="s">
        <v>101</v>
      </c>
      <c r="L45" s="1532"/>
      <c r="M45" s="1533"/>
    </row>
    <row r="46" spans="1:13" x14ac:dyDescent="0.25">
      <c r="A46" s="1699"/>
      <c r="B46" s="1528"/>
      <c r="C46" s="20"/>
      <c r="D46" s="19"/>
      <c r="E46" s="18"/>
      <c r="F46" s="1530"/>
      <c r="G46" s="1531"/>
      <c r="H46" s="1531"/>
      <c r="I46" s="1531"/>
      <c r="J46" s="1531"/>
      <c r="K46" s="15"/>
      <c r="L46" s="1534"/>
      <c r="M46" s="1535"/>
    </row>
    <row r="47" spans="1:13" x14ac:dyDescent="0.25">
      <c r="A47" s="1699"/>
      <c r="B47" s="1529"/>
      <c r="C47" s="20"/>
      <c r="D47" s="15"/>
      <c r="E47" s="15"/>
      <c r="F47" s="15"/>
      <c r="G47" s="15"/>
      <c r="H47" s="15"/>
      <c r="I47" s="15"/>
      <c r="J47" s="15"/>
      <c r="K47" s="15"/>
      <c r="L47" s="15"/>
      <c r="M47" s="14"/>
    </row>
    <row r="48" spans="1:13" x14ac:dyDescent="0.25">
      <c r="A48" s="1699"/>
      <c r="B48" s="605" t="s">
        <v>139</v>
      </c>
      <c r="C48" s="1859" t="s">
        <v>1318</v>
      </c>
      <c r="D48" s="1859"/>
      <c r="E48" s="1859"/>
      <c r="F48" s="1859"/>
      <c r="G48" s="1859"/>
      <c r="H48" s="1859"/>
      <c r="I48" s="1859"/>
      <c r="J48" s="1859"/>
      <c r="K48" s="1859"/>
      <c r="L48" s="1859"/>
      <c r="M48" s="1859"/>
    </row>
    <row r="49" spans="1:13" x14ac:dyDescent="0.25">
      <c r="A49" s="1699"/>
      <c r="B49" s="613" t="s">
        <v>141</v>
      </c>
      <c r="C49" s="1859" t="s">
        <v>1319</v>
      </c>
      <c r="D49" s="1859"/>
      <c r="E49" s="1859"/>
      <c r="F49" s="1859"/>
      <c r="G49" s="1859"/>
      <c r="H49" s="1859"/>
      <c r="I49" s="1859"/>
      <c r="J49" s="1859"/>
      <c r="K49" s="1859"/>
      <c r="L49" s="1859"/>
      <c r="M49" s="1859"/>
    </row>
    <row r="50" spans="1:13" x14ac:dyDescent="0.25">
      <c r="A50" s="1699"/>
      <c r="B50" s="613" t="s">
        <v>143</v>
      </c>
      <c r="C50" s="1862"/>
      <c r="D50" s="1862"/>
      <c r="E50" s="1862"/>
      <c r="F50" s="1862"/>
      <c r="G50" s="1862"/>
      <c r="H50" s="1862"/>
      <c r="I50" s="1862"/>
      <c r="J50" s="1862"/>
      <c r="K50" s="1862"/>
      <c r="L50" s="1862"/>
      <c r="M50" s="1862"/>
    </row>
    <row r="51" spans="1:13" x14ac:dyDescent="0.25">
      <c r="A51" s="1699"/>
      <c r="B51" s="613" t="s">
        <v>144</v>
      </c>
      <c r="C51" s="1859"/>
      <c r="D51" s="1859"/>
      <c r="E51" s="1859"/>
      <c r="F51" s="1859"/>
      <c r="G51" s="1859"/>
      <c r="H51" s="1859"/>
      <c r="I51" s="1859"/>
      <c r="J51" s="1859"/>
      <c r="K51" s="1859"/>
      <c r="L51" s="1859"/>
      <c r="M51" s="1859"/>
    </row>
    <row r="52" spans="1:13" ht="15.75" customHeight="1" x14ac:dyDescent="0.25">
      <c r="A52" s="1506" t="s">
        <v>60</v>
      </c>
      <c r="B52" s="343" t="s">
        <v>145</v>
      </c>
      <c r="C52" s="1859" t="s">
        <v>397</v>
      </c>
      <c r="D52" s="1859"/>
      <c r="E52" s="1859"/>
      <c r="F52" s="1859"/>
      <c r="G52" s="1859"/>
      <c r="H52" s="1859"/>
      <c r="I52" s="1859"/>
      <c r="J52" s="1859"/>
      <c r="K52" s="1859"/>
      <c r="L52" s="1859"/>
      <c r="M52" s="1859"/>
    </row>
    <row r="53" spans="1:13" x14ac:dyDescent="0.25">
      <c r="A53" s="1507"/>
      <c r="B53" s="343" t="s">
        <v>147</v>
      </c>
      <c r="C53" s="1859" t="s">
        <v>1320</v>
      </c>
      <c r="D53" s="1859"/>
      <c r="E53" s="1859"/>
      <c r="F53" s="1859"/>
      <c r="G53" s="1859"/>
      <c r="H53" s="1859"/>
      <c r="I53" s="1859"/>
      <c r="J53" s="1859"/>
      <c r="K53" s="1859"/>
      <c r="L53" s="1859"/>
      <c r="M53" s="1859"/>
    </row>
    <row r="54" spans="1:13" x14ac:dyDescent="0.25">
      <c r="A54" s="1507"/>
      <c r="B54" s="343" t="s">
        <v>149</v>
      </c>
      <c r="C54" s="1859" t="s">
        <v>1255</v>
      </c>
      <c r="D54" s="1859"/>
      <c r="E54" s="1859"/>
      <c r="F54" s="1859"/>
      <c r="G54" s="1859"/>
      <c r="H54" s="1859"/>
      <c r="I54" s="1859"/>
      <c r="J54" s="1859"/>
      <c r="K54" s="1859"/>
      <c r="L54" s="1859"/>
      <c r="M54" s="1859"/>
    </row>
    <row r="55" spans="1:13" ht="15.75" customHeight="1" x14ac:dyDescent="0.25">
      <c r="A55" s="1507"/>
      <c r="B55" s="716" t="s">
        <v>151</v>
      </c>
      <c r="C55" s="1859" t="s">
        <v>1321</v>
      </c>
      <c r="D55" s="1859"/>
      <c r="E55" s="1859"/>
      <c r="F55" s="1859"/>
      <c r="G55" s="1859"/>
      <c r="H55" s="1859"/>
      <c r="I55" s="1859"/>
      <c r="J55" s="1859"/>
      <c r="K55" s="1859"/>
      <c r="L55" s="1859"/>
      <c r="M55" s="1859"/>
    </row>
    <row r="56" spans="1:13" ht="15.75" customHeight="1" x14ac:dyDescent="0.25">
      <c r="A56" s="1507"/>
      <c r="B56" s="343" t="s">
        <v>153</v>
      </c>
      <c r="C56" s="1861" t="s">
        <v>398</v>
      </c>
      <c r="D56" s="1859"/>
      <c r="E56" s="1859"/>
      <c r="F56" s="1859"/>
      <c r="G56" s="1859"/>
      <c r="H56" s="1859"/>
      <c r="I56" s="1859"/>
      <c r="J56" s="1859"/>
      <c r="K56" s="1859"/>
      <c r="L56" s="1859"/>
      <c r="M56" s="1859"/>
    </row>
    <row r="57" spans="1:13" ht="16.5" thickBot="1" x14ac:dyDescent="0.3">
      <c r="A57" s="1510"/>
      <c r="B57" s="343" t="s">
        <v>155</v>
      </c>
      <c r="C57" s="1862"/>
      <c r="D57" s="1862"/>
      <c r="E57" s="1862"/>
      <c r="F57" s="1862"/>
      <c r="G57" s="1862"/>
      <c r="H57" s="1862"/>
      <c r="I57" s="1862"/>
      <c r="J57" s="1862"/>
      <c r="K57" s="1862"/>
      <c r="L57" s="1862"/>
      <c r="M57" s="1862"/>
    </row>
    <row r="58" spans="1:13" ht="15.75" customHeight="1" x14ac:dyDescent="0.25">
      <c r="A58" s="1506" t="s">
        <v>156</v>
      </c>
      <c r="B58" s="717" t="s">
        <v>157</v>
      </c>
      <c r="C58" s="1859" t="s">
        <v>1284</v>
      </c>
      <c r="D58" s="1859"/>
      <c r="E58" s="1859"/>
      <c r="F58" s="1859"/>
      <c r="G58" s="1859"/>
      <c r="H58" s="1859"/>
      <c r="I58" s="1859"/>
      <c r="J58" s="1859"/>
      <c r="K58" s="1859"/>
      <c r="L58" s="1859"/>
      <c r="M58" s="1859"/>
    </row>
    <row r="59" spans="1:13" ht="30" customHeight="1" x14ac:dyDescent="0.25">
      <c r="A59" s="1507"/>
      <c r="B59" s="717" t="s">
        <v>158</v>
      </c>
      <c r="C59" s="1859" t="s">
        <v>1143</v>
      </c>
      <c r="D59" s="1859"/>
      <c r="E59" s="1859"/>
      <c r="F59" s="1859"/>
      <c r="G59" s="1859"/>
      <c r="H59" s="1859"/>
      <c r="I59" s="1859"/>
      <c r="J59" s="1859"/>
      <c r="K59" s="1859"/>
      <c r="L59" s="1859"/>
      <c r="M59" s="1859"/>
    </row>
    <row r="60" spans="1:13" ht="30" customHeight="1" thickBot="1" x14ac:dyDescent="0.3">
      <c r="A60" s="1507"/>
      <c r="B60" s="718" t="s">
        <v>79</v>
      </c>
      <c r="C60" s="1859" t="s">
        <v>388</v>
      </c>
      <c r="D60" s="1859"/>
      <c r="E60" s="1859"/>
      <c r="F60" s="1859"/>
      <c r="G60" s="1859"/>
      <c r="H60" s="1859"/>
      <c r="I60" s="1859"/>
      <c r="J60" s="1859"/>
      <c r="K60" s="1859"/>
      <c r="L60" s="1859"/>
      <c r="M60" s="1859"/>
    </row>
    <row r="61" spans="1:13" ht="45.75" customHeight="1" thickBot="1" x14ac:dyDescent="0.3">
      <c r="A61" s="4" t="s">
        <v>64</v>
      </c>
      <c r="B61" s="719"/>
      <c r="C61" s="1860"/>
      <c r="D61" s="1860"/>
      <c r="E61" s="1860"/>
      <c r="F61" s="1860"/>
      <c r="G61" s="1860"/>
      <c r="H61" s="1860"/>
      <c r="I61" s="1860"/>
      <c r="J61" s="1860"/>
      <c r="K61" s="1860"/>
      <c r="L61" s="1860"/>
      <c r="M61" s="1860"/>
    </row>
  </sheetData>
  <mergeCells count="51">
    <mergeCell ref="A2:A14"/>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50:M50"/>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eleccione de la lista desplegable" sqref="B4 B7 H7" xr:uid="{00000000-0002-0000-2600-000000000000}"/>
    <dataValidation allowBlank="1" showInputMessage="1" showErrorMessage="1" prompt="Incluir una ficha por cada indicador, ya sea de producto o de resultado" sqref="B1" xr:uid="{00000000-0002-0000-2600-000001000000}"/>
    <dataValidation allowBlank="1" showInputMessage="1" showErrorMessage="1" prompt="Identifique el ODS a que le apunta el indicador de producto. Seleccione de la lista desplegable._x000a_" sqref="B14" xr:uid="{00000000-0002-0000-2600-000002000000}"/>
    <dataValidation allowBlank="1" showInputMessage="1" showErrorMessage="1" prompt="Identifique la meta ODS a que le apunta el indicador de producto. Seleccione de la lista desplegable." sqref="E14" xr:uid="{00000000-0002-0000-2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600-000005000000}"/>
  </dataValidations>
  <hyperlinks>
    <hyperlink ref="C56" r:id="rId1"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DR95"/>
  <sheetViews>
    <sheetView tabSelected="1" zoomScale="70" zoomScaleNormal="70" workbookViewId="0">
      <selection activeCell="B5" sqref="B5:DP5"/>
    </sheetView>
  </sheetViews>
  <sheetFormatPr baseColWidth="10" defaultColWidth="11.42578125" defaultRowHeight="32.25" customHeight="1" x14ac:dyDescent="0.2"/>
  <cols>
    <col min="1" max="1" width="38.28515625" style="443" customWidth="1"/>
    <col min="2" max="2" width="15.85546875" style="443" customWidth="1"/>
    <col min="3" max="3" width="34.140625" style="1099" customWidth="1"/>
    <col min="4" max="4" width="15" style="2580" customWidth="1"/>
    <col min="5" max="5" width="31" style="2580" customWidth="1"/>
    <col min="6" max="6" width="22.5703125" style="2580" customWidth="1"/>
    <col min="7" max="7" width="21.42578125" style="2581" customWidth="1"/>
    <col min="8" max="8" width="22.140625" style="2581" bestFit="1" customWidth="1"/>
    <col min="9" max="9" width="7.5703125" style="2581" customWidth="1"/>
    <col min="10" max="10" width="7.28515625" style="2581" customWidth="1"/>
    <col min="11" max="11" width="13.42578125" style="2581" customWidth="1"/>
    <col min="12" max="12" width="12.42578125" style="2581" bestFit="1" customWidth="1"/>
    <col min="13" max="25" width="11.140625" style="2581" bestFit="1" customWidth="1"/>
    <col min="26" max="26" width="17.7109375" style="2581" customWidth="1"/>
    <col min="27" max="27" width="46.85546875" style="2582" customWidth="1"/>
    <col min="28" max="28" width="15.42578125" style="1363" customWidth="1"/>
    <col min="29" max="29" width="50.140625" style="1364" customWidth="1"/>
    <col min="30" max="30" width="34.85546875" style="1364" customWidth="1"/>
    <col min="31" max="31" width="20.85546875" style="1364" customWidth="1"/>
    <col min="32" max="32" width="21.140625" style="1363" customWidth="1"/>
    <col min="33" max="33" width="35.140625" style="1365" customWidth="1"/>
    <col min="34" max="34" width="24.85546875" style="1364" customWidth="1"/>
    <col min="35" max="35" width="20.28515625" style="1363" customWidth="1"/>
    <col min="36" max="36" width="23.42578125" style="1363" customWidth="1"/>
    <col min="37" max="37" width="25.85546875" style="1363" customWidth="1"/>
    <col min="38" max="38" width="20.42578125" style="1363" customWidth="1"/>
    <col min="39" max="39" width="11.42578125" style="1363" bestFit="1" customWidth="1"/>
    <col min="40" max="40" width="22" style="1363" bestFit="1" customWidth="1"/>
    <col min="41" max="41" width="27.28515625" style="1363" bestFit="1" customWidth="1"/>
    <col min="42" max="42" width="19.28515625" style="1363" customWidth="1"/>
    <col min="43" max="43" width="23.28515625" style="1363" customWidth="1"/>
    <col min="44" max="44" width="30.42578125" style="1363" customWidth="1"/>
    <col min="45" max="45" width="26.42578125" style="1363" customWidth="1"/>
    <col min="46" max="46" width="22.42578125" style="1363" customWidth="1"/>
    <col min="47" max="47" width="20.7109375" style="1363" customWidth="1"/>
    <col min="48" max="48" width="25.140625" style="1363" customWidth="1"/>
    <col min="49" max="49" width="25.42578125" style="1363" customWidth="1"/>
    <col min="50" max="50" width="16.42578125" style="1363" customWidth="1"/>
    <col min="51" max="51" width="20" style="1363" customWidth="1"/>
    <col min="52" max="52" width="19" style="1363" customWidth="1"/>
    <col min="53" max="53" width="18.42578125" style="1363" customWidth="1"/>
    <col min="54" max="54" width="19.42578125" style="1366" customWidth="1"/>
    <col min="55" max="55" width="19.7109375" style="1363" customWidth="1"/>
    <col min="56" max="56" width="20" style="1363" bestFit="1" customWidth="1"/>
    <col min="57" max="57" width="17.42578125" style="1363" customWidth="1"/>
    <col min="58" max="58" width="13.42578125" style="1363" customWidth="1"/>
    <col min="59" max="59" width="17.42578125" style="1363" bestFit="1" customWidth="1"/>
    <col min="60" max="60" width="19.42578125" style="1363" bestFit="1" customWidth="1"/>
    <col min="61" max="61" width="19" style="1363" bestFit="1" customWidth="1"/>
    <col min="62" max="62" width="19.140625" style="1363" customWidth="1"/>
    <col min="63" max="63" width="16" style="1363" bestFit="1" customWidth="1"/>
    <col min="64" max="64" width="19.42578125" style="1363" bestFit="1" customWidth="1"/>
    <col min="65" max="65" width="17.42578125" style="1363" bestFit="1" customWidth="1"/>
    <col min="66" max="66" width="19.42578125" style="1363" customWidth="1"/>
    <col min="67" max="67" width="16.7109375" style="1363" bestFit="1" customWidth="1"/>
    <col min="68" max="68" width="19.140625" style="1363" customWidth="1"/>
    <col min="69" max="69" width="17.42578125" style="1363" bestFit="1" customWidth="1"/>
    <col min="70" max="70" width="14.42578125" style="1363" bestFit="1" customWidth="1"/>
    <col min="71" max="71" width="11.28515625" style="1363" bestFit="1" customWidth="1"/>
    <col min="72" max="72" width="18.85546875" style="1363" customWidth="1"/>
    <col min="73" max="73" width="17.85546875" style="1363" bestFit="1" customWidth="1"/>
    <col min="74" max="74" width="14.42578125" style="1363" bestFit="1" customWidth="1"/>
    <col min="75" max="75" width="11.28515625" style="1363" bestFit="1" customWidth="1"/>
    <col min="76" max="76" width="22.28515625" style="1363" customWidth="1"/>
    <col min="77" max="77" width="17.140625" style="1363" bestFit="1" customWidth="1"/>
    <col min="78" max="78" width="15.7109375" style="1363" bestFit="1" customWidth="1"/>
    <col min="79" max="79" width="11.28515625" style="1363" bestFit="1" customWidth="1"/>
    <col min="80" max="80" width="21.85546875" style="1363" customWidth="1"/>
    <col min="81" max="81" width="17.85546875" style="1363" bestFit="1" customWidth="1"/>
    <col min="82" max="82" width="11" style="1363" bestFit="1" customWidth="1"/>
    <col min="83" max="83" width="11.28515625" style="1363" bestFit="1" customWidth="1"/>
    <col min="84" max="84" width="26" style="1363" customWidth="1"/>
    <col min="85" max="85" width="17.85546875" style="1363" bestFit="1" customWidth="1"/>
    <col min="86" max="86" width="13.28515625" style="1363" customWidth="1"/>
    <col min="87" max="87" width="11.28515625" style="1363" bestFit="1" customWidth="1"/>
    <col min="88" max="88" width="22.85546875" style="1363" customWidth="1"/>
    <col min="89" max="89" width="17.85546875" style="1363" bestFit="1" customWidth="1"/>
    <col min="90" max="90" width="12.85546875" style="1363" customWidth="1"/>
    <col min="91" max="91" width="11.28515625" style="1363" bestFit="1" customWidth="1"/>
    <col min="92" max="92" width="20" style="1363" customWidth="1"/>
    <col min="93" max="93" width="17.42578125" style="1363" bestFit="1" customWidth="1"/>
    <col min="94" max="94" width="14.28515625" style="1363" bestFit="1" customWidth="1"/>
    <col min="95" max="95" width="11.28515625" style="1363" bestFit="1" customWidth="1"/>
    <col min="96" max="96" width="19" style="1363" customWidth="1"/>
    <col min="97" max="97" width="17.85546875" style="1363" bestFit="1" customWidth="1"/>
    <col min="98" max="98" width="13" style="1363" bestFit="1" customWidth="1"/>
    <col min="99" max="99" width="11.28515625" style="1363" bestFit="1" customWidth="1"/>
    <col min="100" max="100" width="19.85546875" style="1363" customWidth="1"/>
    <col min="101" max="101" width="17.85546875" style="1363" bestFit="1" customWidth="1"/>
    <col min="102" max="102" width="14.28515625" style="1363" bestFit="1" customWidth="1"/>
    <col min="103" max="103" width="11.28515625" style="1363" bestFit="1" customWidth="1"/>
    <col min="104" max="104" width="17.42578125" style="1363" bestFit="1" customWidth="1"/>
    <col min="105" max="105" width="18.7109375" style="1363" customWidth="1"/>
    <col min="106" max="106" width="13" style="1363" bestFit="1" customWidth="1"/>
    <col min="107" max="107" width="11.28515625" style="1363" bestFit="1" customWidth="1"/>
    <col min="108" max="108" width="22.42578125" style="1363" customWidth="1"/>
    <col min="109" max="109" width="19.140625" style="1363" customWidth="1"/>
    <col min="110" max="110" width="11.42578125" style="1363"/>
    <col min="111" max="111" width="18.85546875" style="443" customWidth="1"/>
    <col min="112" max="112" width="11.42578125" style="443"/>
    <col min="113" max="113" width="14.140625" style="443" bestFit="1" customWidth="1"/>
    <col min="114" max="114" width="39.28515625" style="443" customWidth="1"/>
    <col min="115" max="115" width="15.140625" style="443" customWidth="1"/>
    <col min="116" max="116" width="11.42578125" style="443"/>
    <col min="117" max="117" width="19" style="443" customWidth="1"/>
    <col min="118" max="118" width="11.42578125" style="443"/>
    <col min="119" max="119" width="14.140625" style="443" bestFit="1" customWidth="1"/>
    <col min="120" max="120" width="11.42578125" style="1093"/>
    <col min="121" max="16384" width="11.42578125" style="443"/>
  </cols>
  <sheetData>
    <row r="1" spans="1:120" ht="32.25" customHeight="1" x14ac:dyDescent="0.2">
      <c r="A1" s="1561" t="s">
        <v>160</v>
      </c>
      <c r="B1" s="1561"/>
      <c r="C1" s="1561"/>
      <c r="D1" s="1561"/>
      <c r="E1" s="1561"/>
      <c r="F1" s="1561"/>
      <c r="G1" s="1561"/>
      <c r="H1" s="1561"/>
      <c r="I1" s="1561"/>
      <c r="J1" s="1561"/>
      <c r="K1" s="1561"/>
      <c r="L1" s="1561"/>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F1" s="1561"/>
      <c r="DG1" s="1561"/>
      <c r="DH1" s="1561"/>
      <c r="DI1" s="1561"/>
      <c r="DJ1" s="1561"/>
      <c r="DK1" s="1561"/>
      <c r="DL1" s="1561"/>
      <c r="DM1" s="1561"/>
      <c r="DN1" s="1561"/>
      <c r="DO1" s="1561"/>
      <c r="DP1" s="1561"/>
    </row>
    <row r="2" spans="1:120" ht="32.25" customHeight="1" x14ac:dyDescent="0.2">
      <c r="A2" s="1562" t="s">
        <v>161</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562"/>
      <c r="AZ2" s="1562"/>
      <c r="BA2" s="1562"/>
      <c r="BB2" s="1562"/>
      <c r="BC2" s="1562"/>
      <c r="BD2" s="1562"/>
      <c r="BE2" s="1562"/>
      <c r="BF2" s="1562"/>
      <c r="BG2" s="1562"/>
      <c r="BH2" s="1562"/>
      <c r="BI2" s="1562"/>
      <c r="BJ2" s="1562"/>
      <c r="BK2" s="1562"/>
      <c r="BL2" s="1562"/>
      <c r="BM2" s="1562"/>
      <c r="BN2" s="1562"/>
      <c r="BO2" s="1562"/>
      <c r="BP2" s="1562"/>
      <c r="BQ2" s="1562"/>
      <c r="BR2" s="1562"/>
      <c r="BS2" s="1562"/>
      <c r="BT2" s="1562"/>
      <c r="BU2" s="1562"/>
      <c r="BV2" s="1562"/>
      <c r="BW2" s="1562"/>
      <c r="BX2" s="1562"/>
      <c r="BY2" s="1562"/>
      <c r="BZ2" s="1562"/>
      <c r="CA2" s="1562"/>
      <c r="CB2" s="1562"/>
      <c r="CC2" s="1562"/>
      <c r="CD2" s="1562"/>
      <c r="CE2" s="1562"/>
      <c r="CF2" s="1562"/>
      <c r="CG2" s="1562"/>
      <c r="CH2" s="1562"/>
      <c r="CI2" s="1562"/>
      <c r="CJ2" s="1562"/>
      <c r="CK2" s="1562"/>
      <c r="CL2" s="1562"/>
      <c r="CM2" s="1562"/>
      <c r="CN2" s="1562"/>
      <c r="CO2" s="1562"/>
      <c r="CP2" s="1562"/>
      <c r="CQ2" s="1562"/>
      <c r="CR2" s="1562"/>
      <c r="CS2" s="1562"/>
      <c r="CT2" s="1562"/>
      <c r="CU2" s="1562"/>
      <c r="CV2" s="1562"/>
      <c r="CW2" s="1562"/>
      <c r="CX2" s="1562"/>
      <c r="CY2" s="1562"/>
      <c r="CZ2" s="1562"/>
      <c r="DA2" s="1562"/>
      <c r="DB2" s="1562"/>
      <c r="DC2" s="1562"/>
      <c r="DD2" s="1562"/>
      <c r="DE2" s="1562"/>
      <c r="DF2" s="1562"/>
      <c r="DG2" s="1562"/>
      <c r="DH2" s="1562"/>
      <c r="DI2" s="1562"/>
      <c r="DJ2" s="1562"/>
      <c r="DK2" s="1562"/>
      <c r="DL2" s="1562"/>
      <c r="DM2" s="1562"/>
      <c r="DN2" s="1562"/>
      <c r="DO2" s="1562"/>
      <c r="DP2" s="1562"/>
    </row>
    <row r="3" spans="1:120" ht="15" x14ac:dyDescent="0.2">
      <c r="A3" s="1563" t="s">
        <v>2187</v>
      </c>
      <c r="B3" s="1564"/>
      <c r="C3" s="1563"/>
      <c r="D3" s="1564"/>
      <c r="E3" s="1564"/>
      <c r="F3" s="1564"/>
      <c r="G3" s="1564"/>
      <c r="H3" s="1564"/>
      <c r="I3" s="1564"/>
      <c r="J3" s="1564"/>
      <c r="K3" s="1564"/>
      <c r="L3" s="1564"/>
      <c r="M3" s="1564"/>
      <c r="N3" s="1564"/>
      <c r="O3" s="1564"/>
      <c r="P3" s="1564"/>
      <c r="Q3" s="1564"/>
      <c r="R3" s="1564"/>
      <c r="S3" s="1564"/>
      <c r="T3" s="1564"/>
      <c r="U3" s="1564"/>
      <c r="V3" s="1564"/>
      <c r="W3" s="1564"/>
      <c r="X3" s="1564"/>
      <c r="Y3" s="1564"/>
      <c r="Z3" s="1564"/>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563"/>
      <c r="AZ3" s="1563"/>
      <c r="BA3" s="1563"/>
      <c r="BB3" s="1563"/>
      <c r="BC3" s="1563"/>
      <c r="BD3" s="1565"/>
      <c r="BE3" s="1565"/>
      <c r="BF3" s="1565"/>
      <c r="BG3" s="1565"/>
      <c r="BH3" s="1565"/>
      <c r="BI3" s="1565"/>
      <c r="BJ3" s="1565"/>
      <c r="BK3" s="1565"/>
      <c r="BL3" s="1565"/>
      <c r="BM3" s="1565"/>
      <c r="BN3" s="1565"/>
      <c r="BO3" s="1565"/>
      <c r="BP3" s="1565"/>
      <c r="BQ3" s="1565"/>
      <c r="BR3" s="1565"/>
      <c r="BS3" s="1565"/>
      <c r="BT3" s="1565"/>
      <c r="BU3" s="1565"/>
      <c r="BV3" s="1565"/>
      <c r="BW3" s="1565"/>
      <c r="BX3" s="1565"/>
      <c r="BY3" s="1565"/>
      <c r="BZ3" s="1565"/>
      <c r="CA3" s="1565"/>
      <c r="CB3" s="1565"/>
      <c r="CC3" s="1565"/>
      <c r="CD3" s="1565"/>
      <c r="CE3" s="1565"/>
      <c r="CF3" s="1565"/>
      <c r="CG3" s="1565"/>
      <c r="CH3" s="1565"/>
      <c r="CI3" s="1565"/>
      <c r="CJ3" s="1565"/>
      <c r="CK3" s="1565"/>
      <c r="CL3" s="1565"/>
      <c r="CM3" s="1565"/>
      <c r="CN3" s="1565"/>
      <c r="CO3" s="1565"/>
      <c r="CP3" s="1565"/>
      <c r="CQ3" s="1565"/>
      <c r="CR3" s="1565"/>
      <c r="CS3" s="1565"/>
      <c r="CT3" s="1563"/>
      <c r="CU3" s="1563"/>
      <c r="CV3" s="1563"/>
      <c r="CW3" s="1563"/>
      <c r="CX3" s="1563"/>
      <c r="CY3" s="1563"/>
      <c r="CZ3" s="1563"/>
      <c r="DA3" s="1563"/>
      <c r="DB3" s="1563"/>
      <c r="DC3" s="1563"/>
      <c r="DD3" s="1563"/>
      <c r="DE3" s="1563"/>
      <c r="DF3" s="1563"/>
      <c r="DG3" s="1563"/>
      <c r="DH3" s="1563"/>
      <c r="DI3" s="1563"/>
      <c r="DJ3" s="1563"/>
      <c r="DK3" s="1563"/>
      <c r="DL3" s="1563"/>
      <c r="DM3" s="1563"/>
      <c r="DN3" s="1563"/>
      <c r="DO3" s="1563"/>
      <c r="DP3" s="1563"/>
    </row>
    <row r="4" spans="1:120" ht="15" x14ac:dyDescent="0.2">
      <c r="A4" s="1311" t="s">
        <v>162</v>
      </c>
      <c r="B4" s="1566"/>
      <c r="C4" s="1567"/>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39"/>
      <c r="AG4" s="1439"/>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1439"/>
      <c r="BK4" s="1439"/>
      <c r="BL4" s="1439"/>
      <c r="BM4" s="1439"/>
      <c r="BN4" s="1439"/>
      <c r="BO4" s="1439"/>
      <c r="BP4" s="1439"/>
      <c r="BQ4" s="1439"/>
      <c r="BR4" s="1439"/>
      <c r="BS4" s="1439"/>
      <c r="BT4" s="1439"/>
      <c r="BU4" s="1439"/>
      <c r="BV4" s="1439"/>
      <c r="BW4" s="1439"/>
      <c r="BX4" s="1439"/>
      <c r="BY4" s="1439"/>
      <c r="BZ4" s="1439"/>
      <c r="CA4" s="1439"/>
      <c r="CB4" s="1439"/>
      <c r="CC4" s="1439"/>
      <c r="CD4" s="1439"/>
      <c r="CE4" s="1439"/>
      <c r="CF4" s="1439"/>
      <c r="CG4" s="1439"/>
      <c r="CH4" s="1439"/>
      <c r="CI4" s="1439"/>
      <c r="CJ4" s="1439"/>
      <c r="CK4" s="1439"/>
      <c r="CL4" s="1439"/>
      <c r="CM4" s="1439"/>
      <c r="CN4" s="1439"/>
      <c r="CO4" s="1439"/>
      <c r="CP4" s="1439"/>
      <c r="CQ4" s="1439"/>
      <c r="CR4" s="1439"/>
      <c r="CS4" s="1439"/>
      <c r="CT4" s="1439"/>
      <c r="CU4" s="1439"/>
      <c r="CV4" s="1439"/>
      <c r="CW4" s="1439"/>
      <c r="CX4" s="1439"/>
      <c r="CY4" s="1439"/>
      <c r="CZ4" s="1439"/>
      <c r="DA4" s="1439"/>
      <c r="DB4" s="1439"/>
      <c r="DC4" s="1439"/>
      <c r="DD4" s="1439"/>
      <c r="DE4" s="1439"/>
      <c r="DF4" s="1439"/>
      <c r="DG4" s="1439"/>
      <c r="DH4" s="1439"/>
      <c r="DI4" s="1439"/>
      <c r="DJ4" s="1439"/>
      <c r="DK4" s="1439"/>
      <c r="DL4" s="1439"/>
      <c r="DM4" s="1439"/>
      <c r="DN4" s="1439"/>
      <c r="DO4" s="1439"/>
      <c r="DP4" s="1439"/>
    </row>
    <row r="5" spans="1:120" ht="15" x14ac:dyDescent="0.2">
      <c r="A5" s="1311" t="s">
        <v>163</v>
      </c>
      <c r="B5" s="1560"/>
      <c r="C5" s="1560"/>
      <c r="D5" s="1560"/>
      <c r="E5" s="1560"/>
      <c r="F5" s="1560"/>
      <c r="G5" s="1560"/>
      <c r="H5" s="1560"/>
      <c r="I5" s="1560"/>
      <c r="J5" s="1560"/>
      <c r="K5" s="1560"/>
      <c r="L5" s="1560"/>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0"/>
      <c r="BX5" s="1560"/>
      <c r="BY5" s="1560"/>
      <c r="BZ5" s="1560"/>
      <c r="CA5" s="1560"/>
      <c r="CB5" s="1560"/>
      <c r="CC5" s="1560"/>
      <c r="CD5" s="1560"/>
      <c r="CE5" s="1560"/>
      <c r="CF5" s="1560"/>
      <c r="CG5" s="1560"/>
      <c r="CH5" s="1560"/>
      <c r="CI5" s="1560"/>
      <c r="CJ5" s="1560"/>
      <c r="CK5" s="1560"/>
      <c r="CL5" s="1560"/>
      <c r="CM5" s="1560"/>
      <c r="CN5" s="1560"/>
      <c r="CO5" s="1560"/>
      <c r="CP5" s="1560"/>
      <c r="CQ5" s="1560"/>
      <c r="CR5" s="1560"/>
      <c r="CS5" s="1560"/>
      <c r="CT5" s="1560"/>
      <c r="CU5" s="1560"/>
      <c r="CV5" s="1560"/>
      <c r="CW5" s="1560"/>
      <c r="CX5" s="1560"/>
      <c r="CY5" s="1560"/>
      <c r="CZ5" s="1560"/>
      <c r="DA5" s="1560"/>
      <c r="DB5" s="1560"/>
      <c r="DC5" s="1560"/>
      <c r="DD5" s="1560"/>
      <c r="DE5" s="1560"/>
      <c r="DF5" s="1560"/>
      <c r="DG5" s="1560"/>
      <c r="DH5" s="1560"/>
      <c r="DI5" s="1560"/>
      <c r="DJ5" s="1560"/>
      <c r="DK5" s="1560"/>
      <c r="DL5" s="1560"/>
      <c r="DM5" s="1560"/>
      <c r="DN5" s="1560"/>
      <c r="DO5" s="1560"/>
      <c r="DP5" s="1560"/>
    </row>
    <row r="6" spans="1:120" ht="15" hidden="1" x14ac:dyDescent="0.2">
      <c r="A6" s="1311" t="s">
        <v>164</v>
      </c>
      <c r="B6" s="1568"/>
      <c r="C6" s="1568"/>
      <c r="D6" s="1568"/>
      <c r="E6" s="1568"/>
      <c r="F6" s="1568"/>
      <c r="G6" s="1568"/>
      <c r="H6" s="1568"/>
      <c r="I6" s="1568"/>
      <c r="J6" s="1568"/>
      <c r="K6" s="1568"/>
      <c r="L6" s="1568"/>
      <c r="M6" s="1568"/>
      <c r="N6" s="1568"/>
      <c r="O6" s="1568"/>
      <c r="P6" s="1568"/>
      <c r="Q6" s="1568"/>
      <c r="R6" s="1568"/>
      <c r="S6" s="1568"/>
      <c r="T6" s="1568"/>
      <c r="U6" s="1568"/>
      <c r="V6" s="1568"/>
      <c r="W6" s="1568"/>
      <c r="X6" s="1568"/>
      <c r="Y6" s="1568"/>
      <c r="Z6" s="1568"/>
      <c r="AA6" s="1568"/>
      <c r="AB6" s="1568"/>
      <c r="AC6" s="1568"/>
      <c r="AD6" s="1568"/>
      <c r="AE6" s="1568"/>
      <c r="AF6" s="1568"/>
      <c r="AG6" s="1568"/>
      <c r="AH6" s="1568"/>
      <c r="AI6" s="1568"/>
      <c r="AJ6" s="1568"/>
      <c r="AK6" s="1568"/>
      <c r="AL6" s="1568"/>
      <c r="AM6" s="1568"/>
      <c r="AN6" s="1568"/>
      <c r="AO6" s="1568"/>
      <c r="AP6" s="1568"/>
      <c r="AQ6" s="1568"/>
      <c r="AR6" s="1568"/>
      <c r="AS6" s="1568"/>
      <c r="AT6" s="1568"/>
      <c r="AU6" s="1568"/>
      <c r="AV6" s="1568"/>
      <c r="AW6" s="1568"/>
      <c r="AX6" s="1568"/>
      <c r="AY6" s="1568"/>
      <c r="AZ6" s="1568"/>
      <c r="BA6" s="1568"/>
      <c r="BB6" s="1568"/>
      <c r="BC6" s="1568"/>
      <c r="BD6" s="1568"/>
      <c r="BE6" s="1568"/>
      <c r="BF6" s="1568"/>
      <c r="BG6" s="1568"/>
      <c r="BH6" s="1568"/>
      <c r="BI6" s="1568"/>
      <c r="BJ6" s="1568"/>
      <c r="BK6" s="1568"/>
      <c r="BL6" s="1568"/>
      <c r="BM6" s="1568"/>
      <c r="BN6" s="1568"/>
      <c r="BO6" s="1568"/>
      <c r="BP6" s="1568"/>
      <c r="BQ6" s="1568"/>
      <c r="BR6" s="1568"/>
      <c r="BS6" s="1568"/>
      <c r="BT6" s="1568"/>
      <c r="BU6" s="1568"/>
      <c r="BV6" s="1568"/>
      <c r="BW6" s="1568"/>
      <c r="BX6" s="1568"/>
      <c r="BY6" s="1568"/>
      <c r="BZ6" s="1568"/>
      <c r="CA6" s="1568"/>
      <c r="CB6" s="1568"/>
      <c r="CC6" s="1568"/>
      <c r="CD6" s="1568"/>
      <c r="CE6" s="1568"/>
      <c r="CF6" s="1568"/>
      <c r="CG6" s="1568"/>
      <c r="CH6" s="1568"/>
      <c r="CI6" s="1568"/>
      <c r="CJ6" s="1568"/>
      <c r="CK6" s="1568"/>
      <c r="CL6" s="1568"/>
      <c r="CM6" s="1568"/>
      <c r="CN6" s="1568"/>
      <c r="CO6" s="1568"/>
      <c r="CP6" s="1568"/>
      <c r="CQ6" s="1568"/>
      <c r="CR6" s="1568"/>
      <c r="CS6" s="1568"/>
      <c r="CT6" s="1568"/>
      <c r="CU6" s="1568"/>
      <c r="CV6" s="1568"/>
      <c r="CW6" s="1568"/>
      <c r="CX6" s="1568"/>
      <c r="CY6" s="1568"/>
      <c r="CZ6" s="1568"/>
      <c r="DA6" s="1568"/>
      <c r="DB6" s="1568"/>
      <c r="DC6" s="1568"/>
      <c r="DD6" s="1568"/>
      <c r="DE6" s="1568"/>
      <c r="DF6" s="1568"/>
      <c r="DG6" s="1568"/>
      <c r="DH6" s="1568"/>
      <c r="DI6" s="1568"/>
      <c r="DJ6" s="1568"/>
      <c r="DK6" s="1568"/>
      <c r="DL6" s="1568"/>
      <c r="DM6" s="1568"/>
      <c r="DN6" s="1568"/>
      <c r="DO6" s="1568"/>
      <c r="DP6" s="1568"/>
    </row>
    <row r="7" spans="1:120" ht="15" x14ac:dyDescent="0.2">
      <c r="A7" s="1311" t="s">
        <v>165</v>
      </c>
      <c r="B7" s="1569"/>
      <c r="C7" s="1569"/>
      <c r="D7" s="1569"/>
      <c r="E7" s="1569"/>
      <c r="F7" s="1311" t="s">
        <v>166</v>
      </c>
      <c r="G7" s="1570" t="s">
        <v>167</v>
      </c>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70"/>
      <c r="AK7" s="1570"/>
      <c r="AL7" s="1570"/>
      <c r="AM7" s="1570"/>
      <c r="AN7" s="1570"/>
      <c r="AO7" s="1570"/>
      <c r="AP7" s="1570"/>
      <c r="AQ7" s="1570"/>
      <c r="AR7" s="1570"/>
      <c r="AS7" s="1570"/>
      <c r="AT7" s="1570"/>
      <c r="AU7" s="1570"/>
      <c r="AV7" s="1570"/>
      <c r="AW7" s="1570"/>
      <c r="AX7" s="1570"/>
      <c r="AY7" s="1570"/>
      <c r="AZ7" s="1570"/>
      <c r="BA7" s="1570"/>
      <c r="BB7" s="1570"/>
      <c r="BC7" s="1570"/>
      <c r="BD7" s="1570"/>
      <c r="BE7" s="1570"/>
      <c r="BF7" s="1570"/>
      <c r="BG7" s="1570"/>
      <c r="BH7" s="1570"/>
      <c r="BI7" s="1570"/>
      <c r="BJ7" s="1570"/>
      <c r="BK7" s="1570"/>
      <c r="BL7" s="1570"/>
      <c r="BM7" s="1570"/>
      <c r="BN7" s="1570"/>
      <c r="BO7" s="1570"/>
      <c r="BP7" s="1570"/>
      <c r="BQ7" s="1570"/>
      <c r="BR7" s="1570"/>
      <c r="BS7" s="1570"/>
      <c r="BT7" s="1570"/>
      <c r="BU7" s="1570"/>
      <c r="BV7" s="1570"/>
      <c r="BW7" s="1570"/>
      <c r="BX7" s="1570"/>
      <c r="BY7" s="1570"/>
      <c r="BZ7" s="1570"/>
      <c r="CA7" s="1570"/>
      <c r="CB7" s="1570"/>
      <c r="CC7" s="1570"/>
      <c r="CD7" s="1570"/>
      <c r="CE7" s="1570"/>
      <c r="CF7" s="1570"/>
      <c r="CG7" s="1570"/>
      <c r="CH7" s="1570"/>
      <c r="CI7" s="1570"/>
      <c r="CJ7" s="1570"/>
      <c r="CK7" s="1570"/>
      <c r="CL7" s="1570"/>
      <c r="CM7" s="1570"/>
      <c r="CN7" s="1570"/>
      <c r="CO7" s="1570"/>
      <c r="CP7" s="1570"/>
      <c r="CQ7" s="1570"/>
      <c r="CR7" s="1570"/>
      <c r="CS7" s="1570"/>
      <c r="CT7" s="1570"/>
      <c r="CU7" s="1570"/>
      <c r="CV7" s="1570"/>
      <c r="CW7" s="1570"/>
      <c r="CX7" s="1570"/>
      <c r="CY7" s="1570"/>
      <c r="CZ7" s="1570"/>
      <c r="DA7" s="1570"/>
      <c r="DB7" s="1570"/>
      <c r="DC7" s="1570"/>
      <c r="DD7" s="1570"/>
      <c r="DE7" s="1570"/>
      <c r="DF7" s="1570"/>
      <c r="DG7" s="1570"/>
      <c r="DH7" s="1570"/>
      <c r="DI7" s="1570"/>
      <c r="DJ7" s="1570"/>
      <c r="DK7" s="1570"/>
      <c r="DL7" s="1570"/>
      <c r="DM7" s="1570"/>
      <c r="DN7" s="1570"/>
      <c r="DO7" s="1570"/>
      <c r="DP7" s="1570"/>
    </row>
    <row r="8" spans="1:120" ht="24.75" customHeight="1" x14ac:dyDescent="0.2">
      <c r="A8" s="1311" t="s">
        <v>168</v>
      </c>
      <c r="B8" s="1571"/>
      <c r="C8" s="1571"/>
      <c r="D8" s="1571"/>
      <c r="E8" s="1311" t="s">
        <v>169</v>
      </c>
      <c r="F8" s="1572" t="s">
        <v>170</v>
      </c>
      <c r="G8" s="1572"/>
      <c r="H8" s="1572"/>
      <c r="I8" s="1572"/>
      <c r="J8" s="1572"/>
      <c r="K8" s="1572"/>
      <c r="L8" s="1572"/>
      <c r="M8" s="1573" t="s">
        <v>171</v>
      </c>
      <c r="N8" s="1573"/>
      <c r="O8" s="1572"/>
      <c r="P8" s="1572"/>
      <c r="Q8" s="1572"/>
      <c r="R8" s="1572"/>
      <c r="S8" s="1572"/>
      <c r="T8" s="1572"/>
      <c r="U8" s="1572"/>
      <c r="V8" s="1572"/>
      <c r="W8" s="1572"/>
      <c r="X8" s="1572"/>
      <c r="Y8" s="1572"/>
      <c r="Z8" s="1572"/>
      <c r="AA8" s="1572"/>
      <c r="AB8" s="1572"/>
      <c r="AC8" s="1572"/>
      <c r="AD8" s="1312" t="s">
        <v>172</v>
      </c>
      <c r="AE8" s="1312"/>
      <c r="AF8" s="1572"/>
      <c r="AG8" s="1572"/>
      <c r="AH8" s="1572"/>
      <c r="AI8" s="1572"/>
      <c r="AJ8" s="1572"/>
      <c r="AK8" s="1572"/>
      <c r="AL8" s="1572"/>
      <c r="AM8" s="1572"/>
      <c r="AN8" s="1572"/>
      <c r="AO8" s="1312" t="s">
        <v>173</v>
      </c>
      <c r="AP8" s="1568"/>
      <c r="AQ8" s="1568"/>
      <c r="AR8" s="1568"/>
      <c r="AS8" s="1568"/>
      <c r="AT8" s="1568"/>
      <c r="AU8" s="1568"/>
      <c r="AV8" s="1568"/>
      <c r="AW8" s="1568"/>
      <c r="AX8" s="1568"/>
      <c r="AY8" s="1568"/>
      <c r="AZ8" s="1568"/>
      <c r="BA8" s="1568"/>
      <c r="BB8" s="1568"/>
      <c r="BC8" s="1568"/>
      <c r="BD8" s="1568"/>
      <c r="BE8" s="1568"/>
      <c r="BF8" s="1568"/>
      <c r="BG8" s="1568"/>
      <c r="BH8" s="1568"/>
      <c r="BI8" s="1568"/>
      <c r="BJ8" s="1568"/>
      <c r="BK8" s="1568"/>
      <c r="BL8" s="1568"/>
      <c r="BM8" s="1568"/>
      <c r="BN8" s="1568"/>
      <c r="BO8" s="1568"/>
      <c r="BP8" s="1314" t="s">
        <v>174</v>
      </c>
      <c r="BQ8" s="1568"/>
      <c r="BR8" s="1568"/>
      <c r="BS8" s="1568"/>
      <c r="BT8" s="1568"/>
      <c r="BU8" s="1568"/>
      <c r="BV8" s="1568"/>
      <c r="BW8" s="1568"/>
      <c r="BX8" s="1568"/>
      <c r="BY8" s="1568"/>
      <c r="BZ8" s="1568"/>
      <c r="CA8" s="1568"/>
      <c r="CB8" s="1568"/>
      <c r="CC8" s="1568"/>
      <c r="CD8" s="1568"/>
      <c r="CE8" s="1568"/>
      <c r="CF8" s="1568"/>
      <c r="CG8" s="1568"/>
      <c r="CH8" s="1568"/>
      <c r="CI8" s="1568"/>
      <c r="CJ8" s="1568"/>
      <c r="CK8" s="1568"/>
      <c r="CL8" s="1568"/>
      <c r="CM8" s="1568"/>
      <c r="CN8" s="1568"/>
      <c r="CO8" s="1568"/>
      <c r="CP8" s="1568"/>
      <c r="CQ8" s="1568"/>
      <c r="CR8" s="1568"/>
      <c r="CS8" s="1568"/>
      <c r="CT8" s="1568"/>
      <c r="CU8" s="1568"/>
      <c r="CV8" s="1568"/>
      <c r="CW8" s="1568"/>
      <c r="CX8" s="1568"/>
      <c r="CY8" s="1568"/>
      <c r="CZ8" s="1568"/>
      <c r="DA8" s="1568"/>
      <c r="DB8" s="1568"/>
      <c r="DC8" s="1568"/>
      <c r="DD8" s="1568"/>
      <c r="DE8" s="1568"/>
      <c r="DF8" s="1568"/>
      <c r="DG8" s="1568"/>
      <c r="DH8" s="1568"/>
      <c r="DI8" s="1568"/>
      <c r="DJ8" s="1568"/>
      <c r="DK8" s="1568"/>
      <c r="DL8" s="1568"/>
      <c r="DM8" s="1568"/>
      <c r="DN8" s="1568"/>
      <c r="DO8" s="1568"/>
      <c r="DP8" s="1568"/>
    </row>
    <row r="9" spans="1:120" ht="32.25" customHeight="1" x14ac:dyDescent="0.2">
      <c r="A9" s="1563" t="s">
        <v>175</v>
      </c>
      <c r="B9" s="1564"/>
      <c r="C9" s="1563"/>
      <c r="D9" s="1564"/>
      <c r="E9" s="1564"/>
      <c r="F9" s="1564"/>
      <c r="G9" s="1564"/>
      <c r="H9" s="1564"/>
      <c r="I9" s="1564"/>
      <c r="J9" s="1564"/>
      <c r="K9" s="1564"/>
      <c r="L9" s="1564"/>
      <c r="M9" s="1564"/>
      <c r="N9" s="1564"/>
      <c r="O9" s="1564"/>
      <c r="P9" s="1564"/>
      <c r="Q9" s="1564"/>
      <c r="R9" s="1564"/>
      <c r="S9" s="1564"/>
      <c r="T9" s="1564"/>
      <c r="U9" s="1564"/>
      <c r="V9" s="1564"/>
      <c r="W9" s="1564"/>
      <c r="X9" s="1564"/>
      <c r="Y9" s="1564"/>
      <c r="Z9" s="1564"/>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3"/>
      <c r="AZ9" s="1563"/>
      <c r="BA9" s="1563"/>
      <c r="BB9" s="1563"/>
      <c r="BC9" s="1563"/>
      <c r="BD9" s="1565"/>
      <c r="BE9" s="1565"/>
      <c r="BF9" s="1565"/>
      <c r="BG9" s="1565"/>
      <c r="BH9" s="1565"/>
      <c r="BI9" s="1565"/>
      <c r="BJ9" s="1565"/>
      <c r="BK9" s="1565"/>
      <c r="BL9" s="1565"/>
      <c r="BM9" s="1565"/>
      <c r="BN9" s="1565"/>
      <c r="BO9" s="1565"/>
      <c r="BP9" s="1565"/>
      <c r="BQ9" s="1565"/>
      <c r="BR9" s="1565"/>
      <c r="BS9" s="1565"/>
      <c r="BT9" s="1565"/>
      <c r="BU9" s="1565"/>
      <c r="BV9" s="1565"/>
      <c r="BW9" s="1565"/>
      <c r="BX9" s="1565"/>
      <c r="BY9" s="1565"/>
      <c r="BZ9" s="1565"/>
      <c r="CA9" s="1565"/>
      <c r="CB9" s="1565"/>
      <c r="CC9" s="1565"/>
      <c r="CD9" s="1565"/>
      <c r="CE9" s="1565"/>
      <c r="CF9" s="1565"/>
      <c r="CG9" s="1565"/>
      <c r="CH9" s="1565"/>
      <c r="CI9" s="1565"/>
      <c r="CJ9" s="1565"/>
      <c r="CK9" s="1565"/>
      <c r="CL9" s="1565"/>
      <c r="CM9" s="1565"/>
      <c r="CN9" s="1565"/>
      <c r="CO9" s="1565"/>
      <c r="CP9" s="1565"/>
      <c r="CQ9" s="1565"/>
      <c r="CR9" s="1565"/>
      <c r="CS9" s="1565"/>
      <c r="CT9" s="1563"/>
      <c r="CU9" s="1563"/>
      <c r="CV9" s="1563"/>
      <c r="CW9" s="1563"/>
      <c r="CX9" s="1563"/>
      <c r="CY9" s="1563"/>
      <c r="CZ9" s="1563"/>
      <c r="DA9" s="1563"/>
      <c r="DB9" s="1563"/>
      <c r="DC9" s="1563"/>
      <c r="DD9" s="1563"/>
      <c r="DE9" s="1563"/>
      <c r="DF9" s="1563"/>
      <c r="DG9" s="1563"/>
      <c r="DH9" s="1563"/>
      <c r="DI9" s="1563"/>
      <c r="DJ9" s="1563"/>
      <c r="DK9" s="1563"/>
      <c r="DL9" s="1563"/>
      <c r="DM9" s="1563"/>
      <c r="DN9" s="1563"/>
      <c r="DO9" s="1563"/>
      <c r="DP9" s="1563"/>
    </row>
    <row r="10" spans="1:120" ht="32.25" customHeight="1" x14ac:dyDescent="0.2">
      <c r="A10" s="1574" t="s">
        <v>176</v>
      </c>
      <c r="B10" s="1577" t="s">
        <v>177</v>
      </c>
      <c r="C10" s="1575" t="s">
        <v>178</v>
      </c>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7" t="s">
        <v>179</v>
      </c>
      <c r="AB10" s="1577"/>
      <c r="AC10" s="1577"/>
      <c r="AD10" s="1577"/>
      <c r="AE10" s="1577"/>
      <c r="AF10" s="1577"/>
      <c r="AG10" s="1577"/>
      <c r="AH10" s="1577"/>
      <c r="AI10" s="1560"/>
      <c r="AJ10" s="1577"/>
      <c r="AK10" s="1577"/>
      <c r="AL10" s="1578"/>
      <c r="AM10" s="1578"/>
      <c r="AN10" s="1577" t="s">
        <v>180</v>
      </c>
      <c r="AO10" s="1577"/>
      <c r="AP10" s="1577" t="s">
        <v>181</v>
      </c>
      <c r="AQ10" s="1577"/>
      <c r="AR10" s="1577"/>
      <c r="AS10" s="1577"/>
      <c r="AT10" s="1577"/>
      <c r="AU10" s="1577"/>
      <c r="AV10" s="1577"/>
      <c r="AW10" s="1577"/>
      <c r="AX10" s="1577"/>
      <c r="AY10" s="1577"/>
      <c r="AZ10" s="1577"/>
      <c r="BA10" s="1577"/>
      <c r="BB10" s="1577"/>
      <c r="BC10" s="1577" t="s">
        <v>182</v>
      </c>
      <c r="BD10" s="1575" t="s">
        <v>183</v>
      </c>
      <c r="BE10" s="1575"/>
      <c r="BF10" s="1575"/>
      <c r="BG10" s="1575"/>
      <c r="BH10" s="1575"/>
      <c r="BI10" s="1575"/>
      <c r="BJ10" s="1575"/>
      <c r="BK10" s="1575"/>
      <c r="BL10" s="1575"/>
      <c r="BM10" s="1575"/>
      <c r="BN10" s="1575"/>
      <c r="BO10" s="1575"/>
      <c r="BP10" s="1575"/>
      <c r="BQ10" s="1575"/>
      <c r="BR10" s="1575"/>
      <c r="BS10" s="1575"/>
      <c r="BT10" s="1575"/>
      <c r="BU10" s="1575"/>
      <c r="BV10" s="1575"/>
      <c r="BW10" s="1575"/>
      <c r="BX10" s="1575"/>
      <c r="BY10" s="1575"/>
      <c r="BZ10" s="1575"/>
      <c r="CA10" s="1575"/>
      <c r="CB10" s="1575"/>
      <c r="CC10" s="1575"/>
      <c r="CD10" s="1575"/>
      <c r="CE10" s="1575"/>
      <c r="CF10" s="1575"/>
      <c r="CG10" s="1575"/>
      <c r="CH10" s="1575"/>
      <c r="CI10" s="1575"/>
      <c r="CJ10" s="1575"/>
      <c r="CK10" s="1575"/>
      <c r="CL10" s="1575"/>
      <c r="CM10" s="1575"/>
      <c r="CN10" s="1575"/>
      <c r="CO10" s="1575"/>
      <c r="CP10" s="1575"/>
      <c r="CQ10" s="1575"/>
      <c r="CR10" s="1575"/>
      <c r="CS10" s="1575"/>
      <c r="CT10" s="1575"/>
      <c r="CU10" s="1575"/>
      <c r="CV10" s="1575"/>
      <c r="CW10" s="1575"/>
      <c r="CX10" s="1575"/>
      <c r="CY10" s="1575"/>
      <c r="CZ10" s="1575"/>
      <c r="DA10" s="1575"/>
      <c r="DB10" s="1575"/>
      <c r="DC10" s="1575"/>
      <c r="DD10" s="1575" t="s">
        <v>184</v>
      </c>
      <c r="DE10" s="1577" t="s">
        <v>32</v>
      </c>
      <c r="DF10" s="1577"/>
      <c r="DG10" s="1577"/>
      <c r="DH10" s="1577"/>
      <c r="DI10" s="1577"/>
      <c r="DJ10" s="1577"/>
      <c r="DK10" s="1577" t="s">
        <v>185</v>
      </c>
      <c r="DL10" s="1577"/>
      <c r="DM10" s="1577"/>
      <c r="DN10" s="1577"/>
      <c r="DO10" s="1577"/>
      <c r="DP10" s="1577"/>
    </row>
    <row r="11" spans="1:120" ht="32.25" customHeight="1" x14ac:dyDescent="0.2">
      <c r="A11" s="1574"/>
      <c r="B11" s="1577"/>
      <c r="C11" s="1577" t="s">
        <v>186</v>
      </c>
      <c r="D11" s="1577" t="s">
        <v>187</v>
      </c>
      <c r="E11" s="1577" t="s">
        <v>188</v>
      </c>
      <c r="F11" s="1577" t="s">
        <v>189</v>
      </c>
      <c r="G11" s="1577" t="s">
        <v>87</v>
      </c>
      <c r="H11" s="1577" t="s">
        <v>190</v>
      </c>
      <c r="I11" s="1576" t="s">
        <v>191</v>
      </c>
      <c r="J11" s="1576"/>
      <c r="K11" s="1574" t="s">
        <v>180</v>
      </c>
      <c r="L11" s="1574"/>
      <c r="M11" s="1577" t="s">
        <v>192</v>
      </c>
      <c r="N11" s="1577"/>
      <c r="O11" s="1577"/>
      <c r="P11" s="1577"/>
      <c r="Q11" s="1577"/>
      <c r="R11" s="1577"/>
      <c r="S11" s="1577"/>
      <c r="T11" s="1577"/>
      <c r="U11" s="1577"/>
      <c r="V11" s="1577"/>
      <c r="W11" s="1577"/>
      <c r="X11" s="1577"/>
      <c r="Y11" s="1577"/>
      <c r="Z11" s="1577" t="s">
        <v>193</v>
      </c>
      <c r="AA11" s="1577" t="s">
        <v>194</v>
      </c>
      <c r="AB11" s="1577" t="s">
        <v>195</v>
      </c>
      <c r="AC11" s="1577" t="s">
        <v>196</v>
      </c>
      <c r="AD11" s="1577" t="s">
        <v>197</v>
      </c>
      <c r="AE11" s="1577" t="s">
        <v>2192</v>
      </c>
      <c r="AF11" s="1577" t="s">
        <v>198</v>
      </c>
      <c r="AG11" s="1577" t="s">
        <v>199</v>
      </c>
      <c r="AH11" s="1577" t="s">
        <v>87</v>
      </c>
      <c r="AI11" s="1577" t="s">
        <v>190</v>
      </c>
      <c r="AJ11" s="1577" t="s">
        <v>72</v>
      </c>
      <c r="AK11" s="1577" t="s">
        <v>74</v>
      </c>
      <c r="AL11" s="1577" t="s">
        <v>191</v>
      </c>
      <c r="AM11" s="1577"/>
      <c r="AN11" s="1577"/>
      <c r="AO11" s="1577"/>
      <c r="AP11" s="1577"/>
      <c r="AQ11" s="1577"/>
      <c r="AR11" s="1577"/>
      <c r="AS11" s="1577"/>
      <c r="AT11" s="1577"/>
      <c r="AU11" s="1577"/>
      <c r="AV11" s="1577"/>
      <c r="AW11" s="1577"/>
      <c r="AX11" s="1577"/>
      <c r="AY11" s="1577"/>
      <c r="AZ11" s="1577"/>
      <c r="BA11" s="1577"/>
      <c r="BB11" s="1577"/>
      <c r="BC11" s="1577"/>
      <c r="BD11" s="1575">
        <v>2022</v>
      </c>
      <c r="BE11" s="1575"/>
      <c r="BF11" s="1575"/>
      <c r="BG11" s="1575"/>
      <c r="BH11" s="1575">
        <v>2023</v>
      </c>
      <c r="BI11" s="1575"/>
      <c r="BJ11" s="1575"/>
      <c r="BK11" s="1575"/>
      <c r="BL11" s="1575">
        <v>2024</v>
      </c>
      <c r="BM11" s="1575"/>
      <c r="BN11" s="1575"/>
      <c r="BO11" s="1575"/>
      <c r="BP11" s="1575">
        <v>2025</v>
      </c>
      <c r="BQ11" s="1575"/>
      <c r="BR11" s="1575"/>
      <c r="BS11" s="1575"/>
      <c r="BT11" s="1575">
        <v>2026</v>
      </c>
      <c r="BU11" s="1575"/>
      <c r="BV11" s="1575"/>
      <c r="BW11" s="1575"/>
      <c r="BX11" s="1575">
        <v>2027</v>
      </c>
      <c r="BY11" s="1575"/>
      <c r="BZ11" s="1575"/>
      <c r="CA11" s="1575"/>
      <c r="CB11" s="1575">
        <v>2028</v>
      </c>
      <c r="CC11" s="1575"/>
      <c r="CD11" s="1575"/>
      <c r="CE11" s="1575"/>
      <c r="CF11" s="1575">
        <v>2029</v>
      </c>
      <c r="CG11" s="1575"/>
      <c r="CH11" s="1575"/>
      <c r="CI11" s="1575"/>
      <c r="CJ11" s="1575">
        <v>2030</v>
      </c>
      <c r="CK11" s="1575"/>
      <c r="CL11" s="1575"/>
      <c r="CM11" s="1575"/>
      <c r="CN11" s="1575">
        <v>2031</v>
      </c>
      <c r="CO11" s="1575"/>
      <c r="CP11" s="1575"/>
      <c r="CQ11" s="1575"/>
      <c r="CR11" s="1575">
        <v>2032</v>
      </c>
      <c r="CS11" s="1575"/>
      <c r="CT11" s="1575"/>
      <c r="CU11" s="1575"/>
      <c r="CV11" s="1575">
        <v>2033</v>
      </c>
      <c r="CW11" s="1575"/>
      <c r="CX11" s="1575"/>
      <c r="CY11" s="1575"/>
      <c r="CZ11" s="1575">
        <v>2034</v>
      </c>
      <c r="DA11" s="1575"/>
      <c r="DB11" s="1575"/>
      <c r="DC11" s="1575"/>
      <c r="DD11" s="1575"/>
      <c r="DE11" s="1574" t="s">
        <v>200</v>
      </c>
      <c r="DF11" s="1574" t="s">
        <v>79</v>
      </c>
      <c r="DG11" s="1577" t="s">
        <v>201</v>
      </c>
      <c r="DH11" s="1577" t="s">
        <v>202</v>
      </c>
      <c r="DI11" s="1577" t="s">
        <v>203</v>
      </c>
      <c r="DJ11" s="1577" t="s">
        <v>204</v>
      </c>
      <c r="DK11" s="1577" t="s">
        <v>200</v>
      </c>
      <c r="DL11" s="1577" t="s">
        <v>79</v>
      </c>
      <c r="DM11" s="1577" t="s">
        <v>201</v>
      </c>
      <c r="DN11" s="1577" t="s">
        <v>202</v>
      </c>
      <c r="DO11" s="1579" t="s">
        <v>203</v>
      </c>
      <c r="DP11" s="1577" t="s">
        <v>204</v>
      </c>
    </row>
    <row r="12" spans="1:120" ht="32.25" customHeight="1" x14ac:dyDescent="0.2">
      <c r="A12" s="1574"/>
      <c r="B12" s="1577"/>
      <c r="C12" s="1577"/>
      <c r="D12" s="1577"/>
      <c r="E12" s="1577"/>
      <c r="F12" s="1577"/>
      <c r="G12" s="1577"/>
      <c r="H12" s="1577"/>
      <c r="I12" s="1317" t="s">
        <v>205</v>
      </c>
      <c r="J12" s="1317" t="s">
        <v>206</v>
      </c>
      <c r="K12" s="1315" t="s">
        <v>207</v>
      </c>
      <c r="L12" s="1315" t="s">
        <v>208</v>
      </c>
      <c r="M12" s="1315" t="s">
        <v>209</v>
      </c>
      <c r="N12" s="1315" t="s">
        <v>210</v>
      </c>
      <c r="O12" s="1315" t="s">
        <v>211</v>
      </c>
      <c r="P12" s="1315" t="s">
        <v>212</v>
      </c>
      <c r="Q12" s="1315" t="s">
        <v>213</v>
      </c>
      <c r="R12" s="1315" t="s">
        <v>214</v>
      </c>
      <c r="S12" s="1315" t="s">
        <v>215</v>
      </c>
      <c r="T12" s="1315" t="s">
        <v>216</v>
      </c>
      <c r="U12" s="1315" t="s">
        <v>217</v>
      </c>
      <c r="V12" s="1315" t="s">
        <v>218</v>
      </c>
      <c r="W12" s="1315" t="s">
        <v>219</v>
      </c>
      <c r="X12" s="1315" t="s">
        <v>220</v>
      </c>
      <c r="Y12" s="1315" t="s">
        <v>221</v>
      </c>
      <c r="Z12" s="1577"/>
      <c r="AA12" s="1577"/>
      <c r="AB12" s="1577"/>
      <c r="AC12" s="1577"/>
      <c r="AD12" s="1577"/>
      <c r="AE12" s="1577"/>
      <c r="AF12" s="1577"/>
      <c r="AG12" s="1577"/>
      <c r="AH12" s="1577"/>
      <c r="AI12" s="1577"/>
      <c r="AJ12" s="1577"/>
      <c r="AK12" s="1577"/>
      <c r="AL12" s="1315" t="s">
        <v>205</v>
      </c>
      <c r="AM12" s="1315" t="s">
        <v>206</v>
      </c>
      <c r="AN12" s="1315" t="s">
        <v>207</v>
      </c>
      <c r="AO12" s="1315" t="s">
        <v>208</v>
      </c>
      <c r="AP12" s="1315" t="s">
        <v>209</v>
      </c>
      <c r="AQ12" s="1315" t="s">
        <v>210</v>
      </c>
      <c r="AR12" s="1315" t="s">
        <v>211</v>
      </c>
      <c r="AS12" s="1315" t="s">
        <v>212</v>
      </c>
      <c r="AT12" s="1315" t="s">
        <v>213</v>
      </c>
      <c r="AU12" s="1315" t="s">
        <v>214</v>
      </c>
      <c r="AV12" s="1315" t="s">
        <v>215</v>
      </c>
      <c r="AW12" s="1315" t="s">
        <v>216</v>
      </c>
      <c r="AX12" s="1315" t="s">
        <v>217</v>
      </c>
      <c r="AY12" s="1315" t="s">
        <v>218</v>
      </c>
      <c r="AZ12" s="1315" t="s">
        <v>219</v>
      </c>
      <c r="BA12" s="1315" t="s">
        <v>220</v>
      </c>
      <c r="BB12" s="1315" t="s">
        <v>221</v>
      </c>
      <c r="BC12" s="1577"/>
      <c r="BD12" s="1316" t="s">
        <v>222</v>
      </c>
      <c r="BE12" s="1316" t="s">
        <v>223</v>
      </c>
      <c r="BF12" s="1316" t="s">
        <v>224</v>
      </c>
      <c r="BG12" s="1316" t="s">
        <v>225</v>
      </c>
      <c r="BH12" s="1316" t="s">
        <v>222</v>
      </c>
      <c r="BI12" s="1316" t="s">
        <v>223</v>
      </c>
      <c r="BJ12" s="1316" t="s">
        <v>224</v>
      </c>
      <c r="BK12" s="1316" t="s">
        <v>226</v>
      </c>
      <c r="BL12" s="1316" t="s">
        <v>222</v>
      </c>
      <c r="BM12" s="1316" t="s">
        <v>223</v>
      </c>
      <c r="BN12" s="1316" t="s">
        <v>224</v>
      </c>
      <c r="BO12" s="1316" t="s">
        <v>225</v>
      </c>
      <c r="BP12" s="1316" t="s">
        <v>222</v>
      </c>
      <c r="BQ12" s="1316" t="s">
        <v>227</v>
      </c>
      <c r="BR12" s="1316" t="s">
        <v>224</v>
      </c>
      <c r="BS12" s="1316" t="s">
        <v>225</v>
      </c>
      <c r="BT12" s="1316" t="s">
        <v>222</v>
      </c>
      <c r="BU12" s="1316" t="s">
        <v>227</v>
      </c>
      <c r="BV12" s="1316" t="s">
        <v>224</v>
      </c>
      <c r="BW12" s="1316" t="s">
        <v>225</v>
      </c>
      <c r="BX12" s="1316" t="s">
        <v>222</v>
      </c>
      <c r="BY12" s="1316" t="s">
        <v>227</v>
      </c>
      <c r="BZ12" s="1316" t="s">
        <v>224</v>
      </c>
      <c r="CA12" s="1316" t="s">
        <v>225</v>
      </c>
      <c r="CB12" s="1316" t="s">
        <v>222</v>
      </c>
      <c r="CC12" s="1316" t="s">
        <v>227</v>
      </c>
      <c r="CD12" s="1316" t="s">
        <v>224</v>
      </c>
      <c r="CE12" s="1316" t="s">
        <v>225</v>
      </c>
      <c r="CF12" s="1316" t="s">
        <v>222</v>
      </c>
      <c r="CG12" s="1316" t="s">
        <v>227</v>
      </c>
      <c r="CH12" s="1316" t="s">
        <v>224</v>
      </c>
      <c r="CI12" s="1316" t="s">
        <v>225</v>
      </c>
      <c r="CJ12" s="1316" t="s">
        <v>222</v>
      </c>
      <c r="CK12" s="1316" t="s">
        <v>227</v>
      </c>
      <c r="CL12" s="1316" t="s">
        <v>224</v>
      </c>
      <c r="CM12" s="1316" t="s">
        <v>225</v>
      </c>
      <c r="CN12" s="1316" t="s">
        <v>222</v>
      </c>
      <c r="CO12" s="1316" t="s">
        <v>227</v>
      </c>
      <c r="CP12" s="1316" t="s">
        <v>224</v>
      </c>
      <c r="CQ12" s="1316" t="s">
        <v>225</v>
      </c>
      <c r="CR12" s="1316" t="s">
        <v>222</v>
      </c>
      <c r="CS12" s="1316" t="s">
        <v>227</v>
      </c>
      <c r="CT12" s="1316" t="s">
        <v>224</v>
      </c>
      <c r="CU12" s="1316" t="s">
        <v>225</v>
      </c>
      <c r="CV12" s="1316" t="s">
        <v>222</v>
      </c>
      <c r="CW12" s="1316" t="s">
        <v>227</v>
      </c>
      <c r="CX12" s="1316" t="s">
        <v>224</v>
      </c>
      <c r="CY12" s="1316" t="s">
        <v>225</v>
      </c>
      <c r="CZ12" s="1316" t="s">
        <v>222</v>
      </c>
      <c r="DA12" s="1316" t="s">
        <v>227</v>
      </c>
      <c r="DB12" s="1316" t="s">
        <v>224</v>
      </c>
      <c r="DC12" s="1316" t="s">
        <v>225</v>
      </c>
      <c r="DD12" s="1575"/>
      <c r="DE12" s="1574"/>
      <c r="DF12" s="1574"/>
      <c r="DG12" s="1577"/>
      <c r="DH12" s="1577"/>
      <c r="DI12" s="1577"/>
      <c r="DJ12" s="1577"/>
      <c r="DK12" s="1577"/>
      <c r="DL12" s="1577"/>
      <c r="DM12" s="1577"/>
      <c r="DN12" s="1577"/>
      <c r="DO12" s="1579"/>
      <c r="DP12" s="1577"/>
    </row>
    <row r="13" spans="1:120" s="1053" customFormat="1" ht="32.25" customHeight="1" x14ac:dyDescent="0.2">
      <c r="A13" s="1097" t="s">
        <v>228</v>
      </c>
      <c r="B13" s="1318">
        <f>+D13</f>
        <v>0.29999999999999988</v>
      </c>
      <c r="C13" s="1444" t="s">
        <v>229</v>
      </c>
      <c r="D13" s="1318">
        <f>SUM(AB13:AB54)</f>
        <v>0.29999999999999988</v>
      </c>
      <c r="E13" s="1444" t="s">
        <v>230</v>
      </c>
      <c r="F13" s="1444" t="s">
        <v>231</v>
      </c>
      <c r="G13" s="1445" t="s">
        <v>232</v>
      </c>
      <c r="H13" s="1054" t="s">
        <v>233</v>
      </c>
      <c r="I13" s="1054" t="s">
        <v>111</v>
      </c>
      <c r="J13" s="1054" t="s">
        <v>111</v>
      </c>
      <c r="K13" s="1054">
        <v>2023</v>
      </c>
      <c r="L13" s="1054">
        <v>2034</v>
      </c>
      <c r="M13" s="1318"/>
      <c r="N13" s="1318">
        <v>1</v>
      </c>
      <c r="O13" s="1318">
        <v>1</v>
      </c>
      <c r="P13" s="1318">
        <v>1</v>
      </c>
      <c r="Q13" s="1318">
        <v>1</v>
      </c>
      <c r="R13" s="1318">
        <v>1</v>
      </c>
      <c r="S13" s="1318">
        <v>1</v>
      </c>
      <c r="T13" s="1318">
        <v>1</v>
      </c>
      <c r="U13" s="1318">
        <v>1</v>
      </c>
      <c r="V13" s="1318">
        <v>1</v>
      </c>
      <c r="W13" s="1318">
        <v>1</v>
      </c>
      <c r="X13" s="1318">
        <v>1</v>
      </c>
      <c r="Y13" s="1318">
        <v>1</v>
      </c>
      <c r="Z13" s="1318">
        <v>1</v>
      </c>
      <c r="AA13" s="1440" t="s">
        <v>234</v>
      </c>
      <c r="AB13" s="1441">
        <v>7.1000000000000004E-3</v>
      </c>
      <c r="AC13" s="1443" t="s">
        <v>235</v>
      </c>
      <c r="AD13" s="1440" t="s">
        <v>236</v>
      </c>
      <c r="AE13" s="1313" t="s">
        <v>2193</v>
      </c>
      <c r="AF13" s="1313" t="s">
        <v>237</v>
      </c>
      <c r="AG13" s="1482" t="s">
        <v>238</v>
      </c>
      <c r="AH13" s="1313" t="s">
        <v>239</v>
      </c>
      <c r="AI13" s="1313" t="s">
        <v>240</v>
      </c>
      <c r="AJ13" s="1313" t="s">
        <v>241</v>
      </c>
      <c r="AK13" s="1313">
        <v>40</v>
      </c>
      <c r="AL13" s="1313">
        <v>7764</v>
      </c>
      <c r="AM13" s="1313">
        <v>2021</v>
      </c>
      <c r="AN13" s="1319">
        <v>44562</v>
      </c>
      <c r="AO13" s="1319">
        <v>48579</v>
      </c>
      <c r="AP13" s="1103">
        <v>5530</v>
      </c>
      <c r="AQ13" s="1103">
        <v>3047</v>
      </c>
      <c r="AR13" s="1103">
        <v>1734</v>
      </c>
      <c r="AS13" s="1103">
        <v>12000</v>
      </c>
      <c r="AT13" s="1103">
        <v>12000</v>
      </c>
      <c r="AU13" s="1103">
        <v>12000</v>
      </c>
      <c r="AV13" s="1103">
        <v>12000</v>
      </c>
      <c r="AW13" s="1103">
        <v>12000</v>
      </c>
      <c r="AX13" s="1103">
        <v>12000</v>
      </c>
      <c r="AY13" s="1103">
        <v>12000</v>
      </c>
      <c r="AZ13" s="1103">
        <v>12000</v>
      </c>
      <c r="BA13" s="1103"/>
      <c r="BB13" s="1103"/>
      <c r="BC13" s="1313">
        <f>SUM(AP13:BB13)</f>
        <v>106311</v>
      </c>
      <c r="BD13" s="1071">
        <f>1857358820/1000000</f>
        <v>1857.3588199999999</v>
      </c>
      <c r="BE13" s="1071">
        <f>1857358820/1000000</f>
        <v>1857.3588199999999</v>
      </c>
      <c r="BF13" s="1313" t="s">
        <v>242</v>
      </c>
      <c r="BG13" s="1313">
        <v>7826</v>
      </c>
      <c r="BH13" s="1071">
        <f>1478003000/1000000</f>
        <v>1478.0029999999999</v>
      </c>
      <c r="BI13" s="1071"/>
      <c r="BJ13" s="1313" t="s">
        <v>242</v>
      </c>
      <c r="BK13" s="1313">
        <v>7826</v>
      </c>
      <c r="BL13" s="1071">
        <f>ROUND(BH13*(1+4.4%),0)</f>
        <v>1543</v>
      </c>
      <c r="BM13" s="1071"/>
      <c r="BN13" s="1313" t="s">
        <v>242</v>
      </c>
      <c r="BO13" s="1313">
        <v>7826</v>
      </c>
      <c r="BP13" s="1071">
        <f>ROUND(BL13*(1+4.4%),0)</f>
        <v>1611</v>
      </c>
      <c r="BQ13" s="1071"/>
      <c r="BR13" s="1313"/>
      <c r="BS13" s="1313"/>
      <c r="BT13" s="1071">
        <f>ROUND(BP13*(1+4.5%),0)</f>
        <v>1683</v>
      </c>
      <c r="BU13" s="1071"/>
      <c r="BV13" s="1313"/>
      <c r="BW13" s="1313"/>
      <c r="BX13" s="1071">
        <f>ROUND(BT13*(1+4.8%),0)</f>
        <v>1764</v>
      </c>
      <c r="BY13" s="1071"/>
      <c r="BZ13" s="1313"/>
      <c r="CA13" s="1313"/>
      <c r="CB13" s="1071">
        <f>ROUND(BX13*(1+5.1%),0)</f>
        <v>1854</v>
      </c>
      <c r="CC13" s="1071"/>
      <c r="CD13" s="1313"/>
      <c r="CE13" s="1313"/>
      <c r="CF13" s="1071">
        <f>ROUND(CB13*(1+5.3%),0)</f>
        <v>1952</v>
      </c>
      <c r="CG13" s="1071"/>
      <c r="CH13" s="1313"/>
      <c r="CI13" s="1313"/>
      <c r="CJ13" s="1071">
        <f>ROUND(CF13*(1+5.2%),0)</f>
        <v>2054</v>
      </c>
      <c r="CK13" s="1071"/>
      <c r="CL13" s="1313"/>
      <c r="CM13" s="1313"/>
      <c r="CN13" s="1071">
        <f>ROUND(CJ13*(1+5.1%),0)</f>
        <v>2159</v>
      </c>
      <c r="CO13" s="1071"/>
      <c r="CP13" s="1313"/>
      <c r="CQ13" s="1313"/>
      <c r="CR13" s="1071">
        <f>ROUND(CN13*(1+4.9%),0)</f>
        <v>2265</v>
      </c>
      <c r="CS13" s="1071"/>
      <c r="CT13" s="1313"/>
      <c r="CU13" s="1313"/>
      <c r="CV13" s="1320"/>
      <c r="CW13" s="1054"/>
      <c r="CX13" s="1054"/>
      <c r="CY13" s="1054"/>
      <c r="CZ13" s="1114"/>
      <c r="DA13" s="1054"/>
      <c r="DB13" s="1054"/>
      <c r="DC13" s="1054"/>
      <c r="DD13" s="1321">
        <f>(BE13+BH13+BL13+BP13+BT13+BX13+CB13+CF13+CJ13+CN13+CR13+CW13+DA13)</f>
        <v>20220.361819999998</v>
      </c>
      <c r="DE13" s="1313" t="s">
        <v>243</v>
      </c>
      <c r="DF13" s="1440" t="s">
        <v>244</v>
      </c>
      <c r="DG13" s="1440" t="s">
        <v>245</v>
      </c>
      <c r="DH13" s="1066" t="s">
        <v>246</v>
      </c>
      <c r="DI13" s="1066">
        <v>3649090</v>
      </c>
      <c r="DJ13" s="1322" t="s">
        <v>247</v>
      </c>
      <c r="DK13" s="1057"/>
      <c r="DL13" s="1057"/>
      <c r="DM13" s="1057"/>
      <c r="DN13" s="1057"/>
      <c r="DO13" s="1057"/>
      <c r="DP13" s="1057"/>
    </row>
    <row r="14" spans="1:120" s="1053" customFormat="1" ht="32.25" customHeight="1" x14ac:dyDescent="0.2">
      <c r="A14" s="1097" t="s">
        <v>228</v>
      </c>
      <c r="B14" s="1318"/>
      <c r="C14" s="1444" t="s">
        <v>229</v>
      </c>
      <c r="D14" s="1318"/>
      <c r="E14" s="1444" t="s">
        <v>230</v>
      </c>
      <c r="F14" s="1444" t="s">
        <v>248</v>
      </c>
      <c r="G14" s="1445" t="s">
        <v>232</v>
      </c>
      <c r="H14" s="1054" t="s">
        <v>233</v>
      </c>
      <c r="I14" s="1054" t="s">
        <v>111</v>
      </c>
      <c r="J14" s="1054" t="s">
        <v>111</v>
      </c>
      <c r="K14" s="1054">
        <v>2023</v>
      </c>
      <c r="L14" s="1054">
        <v>2034</v>
      </c>
      <c r="M14" s="1318"/>
      <c r="N14" s="1318">
        <v>1</v>
      </c>
      <c r="O14" s="1318">
        <v>1</v>
      </c>
      <c r="P14" s="1318">
        <v>1</v>
      </c>
      <c r="Q14" s="1318">
        <v>1</v>
      </c>
      <c r="R14" s="1318">
        <v>1</v>
      </c>
      <c r="S14" s="1318">
        <v>1</v>
      </c>
      <c r="T14" s="1318">
        <v>1</v>
      </c>
      <c r="U14" s="1318">
        <v>1</v>
      </c>
      <c r="V14" s="1318">
        <v>1</v>
      </c>
      <c r="W14" s="1318">
        <v>1</v>
      </c>
      <c r="X14" s="1318">
        <v>1</v>
      </c>
      <c r="Y14" s="1318">
        <v>1</v>
      </c>
      <c r="Z14" s="1318">
        <v>1</v>
      </c>
      <c r="AA14" s="1440" t="s">
        <v>249</v>
      </c>
      <c r="AB14" s="1441">
        <v>7.1000000000000004E-3</v>
      </c>
      <c r="AC14" s="1440" t="s">
        <v>250</v>
      </c>
      <c r="AD14" s="1440" t="s">
        <v>1047</v>
      </c>
      <c r="AE14" s="1313" t="s">
        <v>2193</v>
      </c>
      <c r="AF14" s="1313" t="s">
        <v>237</v>
      </c>
      <c r="AG14" s="1482" t="s">
        <v>238</v>
      </c>
      <c r="AH14" s="1313" t="s">
        <v>251</v>
      </c>
      <c r="AI14" s="1313" t="s">
        <v>240</v>
      </c>
      <c r="AJ14" s="1313" t="s">
        <v>241</v>
      </c>
      <c r="AK14" s="1313">
        <v>72</v>
      </c>
      <c r="AL14" s="1323">
        <v>11.808999999999999</v>
      </c>
      <c r="AM14" s="1313">
        <v>2021</v>
      </c>
      <c r="AN14" s="1319">
        <v>44562</v>
      </c>
      <c r="AO14" s="1319">
        <v>48579</v>
      </c>
      <c r="AP14" s="1103">
        <v>19669</v>
      </c>
      <c r="AQ14" s="1104">
        <f t="shared" ref="AQ14:AZ14" si="0">+AP14*1.05</f>
        <v>20652.45</v>
      </c>
      <c r="AR14" s="1104">
        <f t="shared" si="0"/>
        <v>21685.072500000002</v>
      </c>
      <c r="AS14" s="1104">
        <f t="shared" si="0"/>
        <v>22769.326125000003</v>
      </c>
      <c r="AT14" s="1104">
        <f t="shared" si="0"/>
        <v>23907.792431250004</v>
      </c>
      <c r="AU14" s="1104">
        <f t="shared" si="0"/>
        <v>25103.182052812506</v>
      </c>
      <c r="AV14" s="1104">
        <f t="shared" si="0"/>
        <v>26358.341155453134</v>
      </c>
      <c r="AW14" s="1104">
        <f t="shared" si="0"/>
        <v>27676.258213225792</v>
      </c>
      <c r="AX14" s="1104">
        <f t="shared" si="0"/>
        <v>29060.071123887083</v>
      </c>
      <c r="AY14" s="1104">
        <f t="shared" si="0"/>
        <v>30513.074680081438</v>
      </c>
      <c r="AZ14" s="1104">
        <f t="shared" si="0"/>
        <v>32038.728414085512</v>
      </c>
      <c r="BA14" s="1059"/>
      <c r="BB14" s="1059"/>
      <c r="BC14" s="1105">
        <v>279433.29669579543</v>
      </c>
      <c r="BD14" s="1071">
        <f>2556970000/1000000</f>
        <v>2556.9699999999998</v>
      </c>
      <c r="BE14" s="1071">
        <f>2556970000/1000000</f>
        <v>2556.9699999999998</v>
      </c>
      <c r="BF14" s="1313" t="s">
        <v>252</v>
      </c>
      <c r="BG14" s="1054">
        <v>7904</v>
      </c>
      <c r="BH14" s="1071">
        <f>2819059425/1000000</f>
        <v>2819.0594249999999</v>
      </c>
      <c r="BI14" s="1071"/>
      <c r="BJ14" s="1313" t="s">
        <v>252</v>
      </c>
      <c r="BK14" s="1054">
        <v>7904</v>
      </c>
      <c r="BL14" s="1071">
        <f>2960012396/1000000</f>
        <v>2960.0123960000001</v>
      </c>
      <c r="BM14" s="1071"/>
      <c r="BN14" s="1313"/>
      <c r="BO14" s="1071"/>
      <c r="BP14" s="1071">
        <f>3108013016/1000000</f>
        <v>3108.0130159999999</v>
      </c>
      <c r="BQ14" s="1071"/>
      <c r="BR14" s="1313"/>
      <c r="BS14" s="1313"/>
      <c r="BT14" s="1071">
        <f>3263413667/1000000</f>
        <v>3263.4136669999998</v>
      </c>
      <c r="BU14" s="1071"/>
      <c r="BV14" s="1313"/>
      <c r="BW14" s="1054"/>
      <c r="BX14" s="1071">
        <f>3426584350/1000000</f>
        <v>3426.5843500000001</v>
      </c>
      <c r="BY14" s="1054"/>
      <c r="BZ14" s="1054"/>
      <c r="CA14" s="1054"/>
      <c r="CB14" s="1071">
        <f>3597913568/1000000</f>
        <v>3597.9135679999999</v>
      </c>
      <c r="CC14" s="1054"/>
      <c r="CD14" s="1054"/>
      <c r="CE14" s="1054"/>
      <c r="CF14" s="1071">
        <f>3777809246/1000000</f>
        <v>3777.8092459999998</v>
      </c>
      <c r="CG14" s="1054"/>
      <c r="CH14" s="1054"/>
      <c r="CI14" s="1054"/>
      <c r="CJ14" s="1071">
        <f>3966699708/1000000</f>
        <v>3966.6997080000001</v>
      </c>
      <c r="CK14" s="1054"/>
      <c r="CL14" s="1054"/>
      <c r="CM14" s="1054"/>
      <c r="CN14" s="1071">
        <f>4165034694/1000000</f>
        <v>4165.0346939999999</v>
      </c>
      <c r="CO14" s="1054"/>
      <c r="CP14" s="1054"/>
      <c r="CQ14" s="1054"/>
      <c r="CR14" s="1071">
        <f>4373286429/1000000</f>
        <v>4373.2864289999998</v>
      </c>
      <c r="CS14" s="1054"/>
      <c r="CT14" s="1054"/>
      <c r="CU14" s="1054"/>
      <c r="CV14" s="1320"/>
      <c r="CW14" s="1054"/>
      <c r="CX14" s="1054"/>
      <c r="CY14" s="1054"/>
      <c r="CZ14" s="1114"/>
      <c r="DA14" s="1054"/>
      <c r="DB14" s="1054"/>
      <c r="DC14" s="1054"/>
      <c r="DD14" s="1321">
        <f>(BE14+BH14+BL14+BP14+BT14+BX14+CB14+CF14+CJ14+CN14+CR14+CW14+DA14)</f>
        <v>38014.796499000004</v>
      </c>
      <c r="DE14" s="1324" t="s">
        <v>243</v>
      </c>
      <c r="DF14" s="1440" t="s">
        <v>244</v>
      </c>
      <c r="DG14" s="1492" t="s">
        <v>253</v>
      </c>
      <c r="DH14" s="1325" t="s">
        <v>254</v>
      </c>
      <c r="DI14" s="1325" t="s">
        <v>255</v>
      </c>
      <c r="DJ14" s="1376" t="s">
        <v>256</v>
      </c>
      <c r="DK14" s="1057"/>
      <c r="DL14" s="1057"/>
      <c r="DM14" s="1057"/>
      <c r="DN14" s="1057"/>
      <c r="DO14" s="1057"/>
      <c r="DP14" s="1057"/>
    </row>
    <row r="15" spans="1:120" s="1053" customFormat="1" ht="32.25" customHeight="1" x14ac:dyDescent="0.2">
      <c r="A15" s="1097" t="s">
        <v>228</v>
      </c>
      <c r="B15" s="1318"/>
      <c r="C15" s="1444" t="s">
        <v>229</v>
      </c>
      <c r="D15" s="1318"/>
      <c r="E15" s="1444" t="s">
        <v>230</v>
      </c>
      <c r="F15" s="1444" t="s">
        <v>257</v>
      </c>
      <c r="G15" s="1445" t="s">
        <v>232</v>
      </c>
      <c r="H15" s="1054" t="s">
        <v>233</v>
      </c>
      <c r="I15" s="1054" t="s">
        <v>111</v>
      </c>
      <c r="J15" s="1054" t="s">
        <v>111</v>
      </c>
      <c r="K15" s="1054">
        <v>2023</v>
      </c>
      <c r="L15" s="1054">
        <v>2034</v>
      </c>
      <c r="M15" s="1318"/>
      <c r="N15" s="1318">
        <v>1</v>
      </c>
      <c r="O15" s="1318">
        <v>1</v>
      </c>
      <c r="P15" s="1318">
        <v>1</v>
      </c>
      <c r="Q15" s="1318">
        <v>1</v>
      </c>
      <c r="R15" s="1318">
        <v>1</v>
      </c>
      <c r="S15" s="1318">
        <v>1</v>
      </c>
      <c r="T15" s="1318">
        <v>1</v>
      </c>
      <c r="U15" s="1318">
        <v>1</v>
      </c>
      <c r="V15" s="1318">
        <v>1</v>
      </c>
      <c r="W15" s="1318">
        <v>1</v>
      </c>
      <c r="X15" s="1318">
        <v>1</v>
      </c>
      <c r="Y15" s="1318">
        <v>1</v>
      </c>
      <c r="Z15" s="1318">
        <v>1</v>
      </c>
      <c r="AA15" s="1443" t="s">
        <v>258</v>
      </c>
      <c r="AB15" s="1441">
        <v>7.1000000000000004E-3</v>
      </c>
      <c r="AC15" s="1443" t="s">
        <v>1056</v>
      </c>
      <c r="AD15" s="1443" t="s">
        <v>259</v>
      </c>
      <c r="AE15" s="1313" t="s">
        <v>2193</v>
      </c>
      <c r="AF15" s="1052" t="s">
        <v>260</v>
      </c>
      <c r="AG15" s="1483" t="s">
        <v>261</v>
      </c>
      <c r="AH15" s="1327" t="s">
        <v>262</v>
      </c>
      <c r="AI15" s="1327" t="s">
        <v>233</v>
      </c>
      <c r="AJ15" s="1313" t="s">
        <v>241</v>
      </c>
      <c r="AK15" s="1313">
        <v>99</v>
      </c>
      <c r="AL15" s="1052" t="s">
        <v>263</v>
      </c>
      <c r="AM15" s="1052">
        <v>2021</v>
      </c>
      <c r="AN15" s="1074" t="s">
        <v>264</v>
      </c>
      <c r="AO15" s="1072">
        <v>49309</v>
      </c>
      <c r="AP15" s="1075">
        <v>1</v>
      </c>
      <c r="AQ15" s="1075">
        <v>1</v>
      </c>
      <c r="AR15" s="1075">
        <v>1</v>
      </c>
      <c r="AS15" s="1075">
        <v>1</v>
      </c>
      <c r="AT15" s="1075">
        <v>1</v>
      </c>
      <c r="AU15" s="1075">
        <v>1</v>
      </c>
      <c r="AV15" s="1075">
        <v>1</v>
      </c>
      <c r="AW15" s="1075">
        <v>1</v>
      </c>
      <c r="AX15" s="1075">
        <v>1</v>
      </c>
      <c r="AY15" s="1075">
        <v>1</v>
      </c>
      <c r="AZ15" s="1075">
        <v>1</v>
      </c>
      <c r="BA15" s="1075">
        <v>1</v>
      </c>
      <c r="BB15" s="1075">
        <v>1</v>
      </c>
      <c r="BC15" s="1075">
        <v>1</v>
      </c>
      <c r="BD15" s="1071">
        <f>80000000/1000000</f>
        <v>80</v>
      </c>
      <c r="BE15" s="1328">
        <v>80000000</v>
      </c>
      <c r="BF15" s="1061" t="s">
        <v>265</v>
      </c>
      <c r="BG15" s="1054">
        <v>7624</v>
      </c>
      <c r="BH15" s="1071">
        <f>82400000/1000000</f>
        <v>82.4</v>
      </c>
      <c r="BI15" s="1328">
        <v>82400000</v>
      </c>
      <c r="BJ15" s="1061" t="s">
        <v>265</v>
      </c>
      <c r="BK15" s="1054">
        <v>7624</v>
      </c>
      <c r="BL15" s="1071">
        <f>84048000/1000000</f>
        <v>84.048000000000002</v>
      </c>
      <c r="BM15" s="1328"/>
      <c r="BN15" s="1061" t="s">
        <v>265</v>
      </c>
      <c r="BO15" s="1054">
        <v>7624</v>
      </c>
      <c r="BP15" s="1071"/>
      <c r="BQ15" s="1071"/>
      <c r="BR15" s="1313"/>
      <c r="BS15" s="1313"/>
      <c r="BT15" s="1313"/>
      <c r="BU15" s="1313"/>
      <c r="BV15" s="1313"/>
      <c r="BW15" s="1313"/>
      <c r="BX15" s="1313"/>
      <c r="BY15" s="1313"/>
      <c r="BZ15" s="1313"/>
      <c r="CA15" s="1313"/>
      <c r="CB15" s="1313"/>
      <c r="CC15" s="1313"/>
      <c r="CD15" s="1313"/>
      <c r="CE15" s="1313"/>
      <c r="CF15" s="1313"/>
      <c r="CG15" s="1313"/>
      <c r="CH15" s="1313"/>
      <c r="CI15" s="1313"/>
      <c r="CJ15" s="1313"/>
      <c r="CK15" s="1313"/>
      <c r="CL15" s="1313"/>
      <c r="CM15" s="1313"/>
      <c r="CN15" s="1313"/>
      <c r="CO15" s="1313"/>
      <c r="CP15" s="1313"/>
      <c r="CQ15" s="1313"/>
      <c r="CR15" s="1313"/>
      <c r="CS15" s="1313"/>
      <c r="CT15" s="1313"/>
      <c r="CU15" s="1313"/>
      <c r="CV15" s="1320"/>
      <c r="CW15" s="1313"/>
      <c r="CX15" s="1313"/>
      <c r="CY15" s="1313"/>
      <c r="CZ15" s="1114"/>
      <c r="DA15" s="1054"/>
      <c r="DB15" s="1054"/>
      <c r="DC15" s="1054"/>
      <c r="DD15" s="1321">
        <v>246</v>
      </c>
      <c r="DE15" s="1052" t="s">
        <v>266</v>
      </c>
      <c r="DF15" s="1443" t="s">
        <v>267</v>
      </c>
      <c r="DG15" s="1493" t="s">
        <v>268</v>
      </c>
      <c r="DH15" s="1068" t="s">
        <v>269</v>
      </c>
      <c r="DI15" s="1068">
        <v>3241000</v>
      </c>
      <c r="DJ15" s="1329" t="s">
        <v>270</v>
      </c>
      <c r="DK15" s="1055"/>
      <c r="DL15" s="1055"/>
      <c r="DM15" s="1055"/>
      <c r="DN15" s="1055"/>
      <c r="DO15" s="1055"/>
      <c r="DP15" s="1055"/>
    </row>
    <row r="16" spans="1:120" s="1053" customFormat="1" ht="32.25" customHeight="1" x14ac:dyDescent="0.2">
      <c r="A16" s="1097" t="s">
        <v>228</v>
      </c>
      <c r="B16" s="1318"/>
      <c r="C16" s="1444" t="s">
        <v>229</v>
      </c>
      <c r="D16" s="1318"/>
      <c r="E16" s="1444" t="s">
        <v>230</v>
      </c>
      <c r="F16" s="1444" t="s">
        <v>271</v>
      </c>
      <c r="G16" s="1445" t="s">
        <v>232</v>
      </c>
      <c r="H16" s="1054" t="s">
        <v>233</v>
      </c>
      <c r="I16" s="1054" t="s">
        <v>111</v>
      </c>
      <c r="J16" s="1054" t="s">
        <v>111</v>
      </c>
      <c r="K16" s="1054">
        <v>2023</v>
      </c>
      <c r="L16" s="1054">
        <v>2034</v>
      </c>
      <c r="M16" s="1318"/>
      <c r="N16" s="1318">
        <v>1</v>
      </c>
      <c r="O16" s="1318">
        <v>1</v>
      </c>
      <c r="P16" s="1318">
        <v>1</v>
      </c>
      <c r="Q16" s="1318">
        <v>1</v>
      </c>
      <c r="R16" s="1318">
        <v>1</v>
      </c>
      <c r="S16" s="1318">
        <v>1</v>
      </c>
      <c r="T16" s="1318">
        <v>1</v>
      </c>
      <c r="U16" s="1318">
        <v>1</v>
      </c>
      <c r="V16" s="1318">
        <v>1</v>
      </c>
      <c r="W16" s="1318">
        <v>1</v>
      </c>
      <c r="X16" s="1318">
        <v>1</v>
      </c>
      <c r="Y16" s="1318">
        <v>1</v>
      </c>
      <c r="Z16" s="1318">
        <v>1</v>
      </c>
      <c r="AA16" s="1443" t="s">
        <v>272</v>
      </c>
      <c r="AB16" s="1441">
        <v>7.1000000000000004E-3</v>
      </c>
      <c r="AC16" s="1443" t="s">
        <v>273</v>
      </c>
      <c r="AD16" s="1443" t="s">
        <v>274</v>
      </c>
      <c r="AE16" s="1313" t="s">
        <v>2193</v>
      </c>
      <c r="AF16" s="1052" t="s">
        <v>260</v>
      </c>
      <c r="AG16" s="1483" t="s">
        <v>261</v>
      </c>
      <c r="AH16" s="1052" t="s">
        <v>262</v>
      </c>
      <c r="AI16" s="1327" t="s">
        <v>233</v>
      </c>
      <c r="AJ16" s="1313" t="s">
        <v>241</v>
      </c>
      <c r="AK16" s="1313">
        <v>99</v>
      </c>
      <c r="AL16" s="1052">
        <v>329</v>
      </c>
      <c r="AM16" s="1052">
        <v>2021</v>
      </c>
      <c r="AN16" s="1074" t="s">
        <v>264</v>
      </c>
      <c r="AO16" s="1072">
        <v>49309</v>
      </c>
      <c r="AP16" s="1075">
        <v>1</v>
      </c>
      <c r="AQ16" s="1075">
        <v>1</v>
      </c>
      <c r="AR16" s="1075">
        <v>1</v>
      </c>
      <c r="AS16" s="1075">
        <v>1</v>
      </c>
      <c r="AT16" s="1075">
        <v>1</v>
      </c>
      <c r="AU16" s="1075">
        <v>1</v>
      </c>
      <c r="AV16" s="1075">
        <v>1</v>
      </c>
      <c r="AW16" s="1075">
        <v>1</v>
      </c>
      <c r="AX16" s="1075">
        <v>1</v>
      </c>
      <c r="AY16" s="1075">
        <v>1</v>
      </c>
      <c r="AZ16" s="1075">
        <v>1</v>
      </c>
      <c r="BA16" s="1075">
        <v>1</v>
      </c>
      <c r="BB16" s="1075">
        <v>1</v>
      </c>
      <c r="BC16" s="1075">
        <v>1</v>
      </c>
      <c r="BD16" s="1071">
        <f>8938542427/1000000</f>
        <v>8938.5424270000003</v>
      </c>
      <c r="BE16" s="1071">
        <f>8938542427/1000000</f>
        <v>8938.5424270000003</v>
      </c>
      <c r="BF16" s="1061" t="s">
        <v>265</v>
      </c>
      <c r="BG16" s="1054">
        <v>7690</v>
      </c>
      <c r="BH16" s="1071">
        <f>9117313275.54/1000000</f>
        <v>9117.3132755400002</v>
      </c>
      <c r="BI16" s="1071">
        <f>9117313275.54/1000000</f>
        <v>9117.3132755400002</v>
      </c>
      <c r="BJ16" s="1061" t="s">
        <v>265</v>
      </c>
      <c r="BK16" s="1054">
        <v>7690</v>
      </c>
      <c r="BL16" s="1071">
        <f>9299659541.0508/1000000</f>
        <v>9299.6595410507998</v>
      </c>
      <c r="BM16" s="1071">
        <f>9299659541.0508/1000000</f>
        <v>9299.6595410507998</v>
      </c>
      <c r="BN16" s="1061" t="s">
        <v>265</v>
      </c>
      <c r="BO16" s="1054">
        <v>7690</v>
      </c>
      <c r="BP16" s="1071"/>
      <c r="BQ16" s="1071"/>
      <c r="BR16" s="1313"/>
      <c r="BS16" s="1313"/>
      <c r="BT16" s="1313"/>
      <c r="BU16" s="1313"/>
      <c r="BV16" s="1313"/>
      <c r="BW16" s="1313"/>
      <c r="BX16" s="1313"/>
      <c r="BY16" s="1313"/>
      <c r="BZ16" s="1313"/>
      <c r="CA16" s="1313"/>
      <c r="CB16" s="1313"/>
      <c r="CC16" s="1313"/>
      <c r="CD16" s="1313"/>
      <c r="CE16" s="1313"/>
      <c r="CF16" s="1313"/>
      <c r="CG16" s="1313"/>
      <c r="CH16" s="1313"/>
      <c r="CI16" s="1313"/>
      <c r="CJ16" s="1313"/>
      <c r="CK16" s="1313"/>
      <c r="CL16" s="1313"/>
      <c r="CM16" s="1313"/>
      <c r="CN16" s="1313"/>
      <c r="CO16" s="1313"/>
      <c r="CP16" s="1313"/>
      <c r="CQ16" s="1313"/>
      <c r="CR16" s="1313"/>
      <c r="CS16" s="1313"/>
      <c r="CT16" s="1313"/>
      <c r="CU16" s="1313"/>
      <c r="CV16" s="1320"/>
      <c r="CW16" s="1313"/>
      <c r="CX16" s="1313"/>
      <c r="CY16" s="1313"/>
      <c r="CZ16" s="1114"/>
      <c r="DA16" s="1054"/>
      <c r="DB16" s="1054"/>
      <c r="DC16" s="1054"/>
      <c r="DD16" s="1321">
        <f>(BD16+BI16+BM16)</f>
        <v>27355.515243590802</v>
      </c>
      <c r="DE16" s="1052" t="s">
        <v>266</v>
      </c>
      <c r="DF16" s="1443" t="s">
        <v>267</v>
      </c>
      <c r="DG16" s="1493" t="s">
        <v>275</v>
      </c>
      <c r="DH16" s="1068" t="s">
        <v>269</v>
      </c>
      <c r="DI16" s="1068">
        <v>3241000</v>
      </c>
      <c r="DJ16" s="1329" t="s">
        <v>270</v>
      </c>
      <c r="DK16" s="1055"/>
      <c r="DL16" s="1055"/>
      <c r="DM16" s="1055"/>
      <c r="DN16" s="1055"/>
      <c r="DO16" s="1055"/>
      <c r="DP16" s="1055"/>
    </row>
    <row r="17" spans="1:122" s="1053" customFormat="1" ht="32.25" customHeight="1" x14ac:dyDescent="0.2">
      <c r="A17" s="1097" t="s">
        <v>228</v>
      </c>
      <c r="B17" s="1318"/>
      <c r="C17" s="1444" t="s">
        <v>229</v>
      </c>
      <c r="D17" s="1318"/>
      <c r="E17" s="1444" t="s">
        <v>230</v>
      </c>
      <c r="F17" s="1444" t="s">
        <v>276</v>
      </c>
      <c r="G17" s="1445" t="s">
        <v>232</v>
      </c>
      <c r="H17" s="1054" t="s">
        <v>233</v>
      </c>
      <c r="I17" s="1054" t="s">
        <v>111</v>
      </c>
      <c r="J17" s="1054" t="s">
        <v>111</v>
      </c>
      <c r="K17" s="1054">
        <v>2023</v>
      </c>
      <c r="L17" s="1054">
        <v>2034</v>
      </c>
      <c r="M17" s="1318"/>
      <c r="N17" s="1318">
        <v>1</v>
      </c>
      <c r="O17" s="1318">
        <v>1</v>
      </c>
      <c r="P17" s="1318">
        <v>1</v>
      </c>
      <c r="Q17" s="1318">
        <v>1</v>
      </c>
      <c r="R17" s="1318">
        <v>1</v>
      </c>
      <c r="S17" s="1318">
        <v>1</v>
      </c>
      <c r="T17" s="1318">
        <v>1</v>
      </c>
      <c r="U17" s="1318">
        <v>1</v>
      </c>
      <c r="V17" s="1318">
        <v>1</v>
      </c>
      <c r="W17" s="1318">
        <v>1</v>
      </c>
      <c r="X17" s="1318">
        <v>1</v>
      </c>
      <c r="Y17" s="1318">
        <v>1</v>
      </c>
      <c r="Z17" s="1318">
        <v>1</v>
      </c>
      <c r="AA17" s="1443" t="s">
        <v>2191</v>
      </c>
      <c r="AB17" s="1441">
        <v>7.1000000000000004E-3</v>
      </c>
      <c r="AC17" s="1443" t="s">
        <v>277</v>
      </c>
      <c r="AD17" s="1443" t="s">
        <v>278</v>
      </c>
      <c r="AE17" s="1313" t="s">
        <v>2193</v>
      </c>
      <c r="AF17" s="1052" t="s">
        <v>279</v>
      </c>
      <c r="AG17" s="1483" t="s">
        <v>261</v>
      </c>
      <c r="AH17" s="1327" t="s">
        <v>262</v>
      </c>
      <c r="AI17" s="1327" t="s">
        <v>233</v>
      </c>
      <c r="AJ17" s="1313" t="s">
        <v>241</v>
      </c>
      <c r="AK17" s="1313">
        <v>99</v>
      </c>
      <c r="AL17" s="1052" t="s">
        <v>280</v>
      </c>
      <c r="AM17" s="1052">
        <v>2021</v>
      </c>
      <c r="AN17" s="1074" t="s">
        <v>264</v>
      </c>
      <c r="AO17" s="1072">
        <v>49309</v>
      </c>
      <c r="AP17" s="1075">
        <v>1</v>
      </c>
      <c r="AQ17" s="1075">
        <v>1</v>
      </c>
      <c r="AR17" s="1075">
        <v>1</v>
      </c>
      <c r="AS17" s="1075">
        <v>1</v>
      </c>
      <c r="AT17" s="1075">
        <v>1</v>
      </c>
      <c r="AU17" s="1075">
        <v>1</v>
      </c>
      <c r="AV17" s="1075">
        <v>1</v>
      </c>
      <c r="AW17" s="1075">
        <v>1</v>
      </c>
      <c r="AX17" s="1075">
        <v>1</v>
      </c>
      <c r="AY17" s="1075">
        <v>1</v>
      </c>
      <c r="AZ17" s="1075">
        <v>1</v>
      </c>
      <c r="BA17" s="1075">
        <v>1</v>
      </c>
      <c r="BB17" s="1075">
        <v>1</v>
      </c>
      <c r="BC17" s="1075">
        <v>1</v>
      </c>
      <c r="BD17" s="1071">
        <f>2413451000/1000000</f>
        <v>2413.451</v>
      </c>
      <c r="BE17" s="1328">
        <v>2413451000</v>
      </c>
      <c r="BF17" s="1061" t="s">
        <v>265</v>
      </c>
      <c r="BG17" s="1054">
        <v>7690</v>
      </c>
      <c r="BH17" s="1071">
        <f>2461720020/1000000</f>
        <v>2461.7200200000002</v>
      </c>
      <c r="BI17" s="1328">
        <v>2461720020</v>
      </c>
      <c r="BJ17" s="1061" t="s">
        <v>265</v>
      </c>
      <c r="BK17" s="1054">
        <v>7690</v>
      </c>
      <c r="BL17" s="1071">
        <f>2510954420.4/1000000</f>
        <v>2510.9544203999999</v>
      </c>
      <c r="BM17" s="1328">
        <v>2510954420.4000001</v>
      </c>
      <c r="BN17" s="1061" t="s">
        <v>265</v>
      </c>
      <c r="BO17" s="1054">
        <v>7690</v>
      </c>
      <c r="BP17" s="1071"/>
      <c r="BQ17" s="1071"/>
      <c r="BR17" s="1313"/>
      <c r="BS17" s="1313"/>
      <c r="BT17" s="1313"/>
      <c r="BU17" s="1313"/>
      <c r="BV17" s="1313"/>
      <c r="BW17" s="1313"/>
      <c r="BX17" s="1313"/>
      <c r="BY17" s="1313"/>
      <c r="BZ17" s="1313"/>
      <c r="CA17" s="1313"/>
      <c r="CB17" s="1313"/>
      <c r="CC17" s="1313"/>
      <c r="CD17" s="1313"/>
      <c r="CE17" s="1313"/>
      <c r="CF17" s="1313"/>
      <c r="CG17" s="1313"/>
      <c r="CH17" s="1313"/>
      <c r="CI17" s="1313"/>
      <c r="CJ17" s="1313"/>
      <c r="CK17" s="1313"/>
      <c r="CL17" s="1313"/>
      <c r="CM17" s="1313"/>
      <c r="CN17" s="1313"/>
      <c r="CO17" s="1313"/>
      <c r="CP17" s="1313"/>
      <c r="CQ17" s="1313"/>
      <c r="CR17" s="1313"/>
      <c r="CS17" s="1313"/>
      <c r="CT17" s="1313"/>
      <c r="CU17" s="1313"/>
      <c r="CV17" s="1320"/>
      <c r="CW17" s="1313"/>
      <c r="CX17" s="1313"/>
      <c r="CY17" s="1313"/>
      <c r="CZ17" s="1114"/>
      <c r="DA17" s="1054"/>
      <c r="DB17" s="1054"/>
      <c r="DC17" s="1054"/>
      <c r="DD17" s="1321">
        <f>(BE17+BI17+BM17)/1000000</f>
        <v>7386.1254403999992</v>
      </c>
      <c r="DE17" s="1052" t="s">
        <v>266</v>
      </c>
      <c r="DF17" s="1443" t="s">
        <v>267</v>
      </c>
      <c r="DG17" s="1493" t="s">
        <v>275</v>
      </c>
      <c r="DH17" s="1068" t="s">
        <v>269</v>
      </c>
      <c r="DI17" s="1068">
        <v>3241000</v>
      </c>
      <c r="DJ17" s="1329" t="s">
        <v>270</v>
      </c>
      <c r="DK17" s="1055"/>
      <c r="DL17" s="1055"/>
      <c r="DM17" s="1055"/>
      <c r="DN17" s="1055"/>
      <c r="DO17" s="1055"/>
      <c r="DP17" s="1055"/>
    </row>
    <row r="18" spans="1:122" s="1053" customFormat="1" ht="32.25" customHeight="1" x14ac:dyDescent="0.2">
      <c r="A18" s="1097" t="s">
        <v>228</v>
      </c>
      <c r="B18" s="1318"/>
      <c r="C18" s="1444" t="s">
        <v>229</v>
      </c>
      <c r="D18" s="1318"/>
      <c r="E18" s="1444" t="s">
        <v>230</v>
      </c>
      <c r="F18" s="1444" t="s">
        <v>281</v>
      </c>
      <c r="G18" s="1445" t="s">
        <v>232</v>
      </c>
      <c r="H18" s="1054" t="s">
        <v>233</v>
      </c>
      <c r="I18" s="1054" t="s">
        <v>111</v>
      </c>
      <c r="J18" s="1054" t="s">
        <v>111</v>
      </c>
      <c r="K18" s="1054">
        <v>2023</v>
      </c>
      <c r="L18" s="1054">
        <v>2034</v>
      </c>
      <c r="M18" s="1318"/>
      <c r="N18" s="1318">
        <v>1</v>
      </c>
      <c r="O18" s="1318">
        <v>1</v>
      </c>
      <c r="P18" s="1318">
        <v>1</v>
      </c>
      <c r="Q18" s="1318">
        <v>1</v>
      </c>
      <c r="R18" s="1318">
        <v>1</v>
      </c>
      <c r="S18" s="1318">
        <v>1</v>
      </c>
      <c r="T18" s="1318">
        <v>1</v>
      </c>
      <c r="U18" s="1318">
        <v>1</v>
      </c>
      <c r="V18" s="1318">
        <v>1</v>
      </c>
      <c r="W18" s="1318">
        <v>1</v>
      </c>
      <c r="X18" s="1318">
        <v>1</v>
      </c>
      <c r="Y18" s="1318">
        <v>1</v>
      </c>
      <c r="Z18" s="1318">
        <v>1</v>
      </c>
      <c r="AA18" s="1443" t="s">
        <v>282</v>
      </c>
      <c r="AB18" s="1441">
        <v>7.1000000000000004E-3</v>
      </c>
      <c r="AC18" s="1443" t="s">
        <v>283</v>
      </c>
      <c r="AD18" s="1443" t="s">
        <v>284</v>
      </c>
      <c r="AE18" s="1313" t="s">
        <v>2193</v>
      </c>
      <c r="AF18" s="1052" t="s">
        <v>279</v>
      </c>
      <c r="AG18" s="1483" t="s">
        <v>261</v>
      </c>
      <c r="AH18" s="1052" t="s">
        <v>262</v>
      </c>
      <c r="AI18" s="1052" t="s">
        <v>285</v>
      </c>
      <c r="AJ18" s="1052" t="s">
        <v>241</v>
      </c>
      <c r="AK18" s="1052">
        <v>115</v>
      </c>
      <c r="AL18" s="1074">
        <v>0</v>
      </c>
      <c r="AM18" s="1074">
        <v>2022</v>
      </c>
      <c r="AN18" s="1074" t="s">
        <v>264</v>
      </c>
      <c r="AO18" s="1072">
        <v>47848</v>
      </c>
      <c r="AP18" s="1075">
        <v>1</v>
      </c>
      <c r="AQ18" s="1075">
        <v>1</v>
      </c>
      <c r="AR18" s="1075">
        <v>1</v>
      </c>
      <c r="AS18" s="1075">
        <v>1</v>
      </c>
      <c r="AT18" s="1075">
        <v>1</v>
      </c>
      <c r="AU18" s="1075">
        <v>1</v>
      </c>
      <c r="AV18" s="1075">
        <v>1</v>
      </c>
      <c r="AW18" s="1075">
        <v>1</v>
      </c>
      <c r="AX18" s="1075">
        <v>1</v>
      </c>
      <c r="AY18" s="1054"/>
      <c r="AZ18" s="1075"/>
      <c r="BA18" s="1075"/>
      <c r="BB18" s="1075"/>
      <c r="BC18" s="1318">
        <v>1</v>
      </c>
      <c r="BD18" s="1071"/>
      <c r="BE18" s="1054"/>
      <c r="BF18" s="1054"/>
      <c r="BG18" s="1054"/>
      <c r="BH18" s="1071"/>
      <c r="BI18" s="1054"/>
      <c r="BJ18" s="1054"/>
      <c r="BK18" s="1054"/>
      <c r="BL18" s="1071"/>
      <c r="BM18" s="1054"/>
      <c r="BN18" s="1054"/>
      <c r="BO18" s="1054"/>
      <c r="BP18" s="1054"/>
      <c r="BQ18" s="1054"/>
      <c r="BR18" s="1054"/>
      <c r="BS18" s="1054"/>
      <c r="BT18" s="1054"/>
      <c r="BU18" s="1054"/>
      <c r="BV18" s="1054"/>
      <c r="BW18" s="1054"/>
      <c r="BX18" s="1054"/>
      <c r="BY18" s="1054"/>
      <c r="BZ18" s="1054"/>
      <c r="CA18" s="1054"/>
      <c r="CB18" s="1054"/>
      <c r="CC18" s="1054"/>
      <c r="CD18" s="1054"/>
      <c r="CE18" s="1054"/>
      <c r="CF18" s="1054"/>
      <c r="CG18" s="1054"/>
      <c r="CH18" s="1054"/>
      <c r="CI18" s="1054"/>
      <c r="CJ18" s="1054"/>
      <c r="CK18" s="1054"/>
      <c r="CL18" s="1054"/>
      <c r="CM18" s="1054"/>
      <c r="CN18" s="1054"/>
      <c r="CO18" s="1054"/>
      <c r="CP18" s="1054"/>
      <c r="CQ18" s="1054"/>
      <c r="CR18" s="1054"/>
      <c r="CS18" s="1054"/>
      <c r="CT18" s="1054"/>
      <c r="CU18" s="1054"/>
      <c r="CV18" s="1320"/>
      <c r="CW18" s="1054"/>
      <c r="CX18" s="1054"/>
      <c r="CY18" s="1054"/>
      <c r="CZ18" s="1114"/>
      <c r="DA18" s="1054"/>
      <c r="DB18" s="1054"/>
      <c r="DC18" s="1054"/>
      <c r="DD18" s="1321"/>
      <c r="DE18" s="1052" t="s">
        <v>266</v>
      </c>
      <c r="DF18" s="1443" t="s">
        <v>286</v>
      </c>
      <c r="DG18" s="1443" t="s">
        <v>287</v>
      </c>
      <c r="DH18" s="1068" t="s">
        <v>288</v>
      </c>
      <c r="DI18" s="1068" t="s">
        <v>289</v>
      </c>
      <c r="DJ18" s="1329" t="s">
        <v>290</v>
      </c>
      <c r="DK18" s="1063"/>
      <c r="DL18" s="1063"/>
      <c r="DM18" s="1063"/>
      <c r="DN18" s="1063"/>
      <c r="DO18" s="1063"/>
      <c r="DP18" s="1063"/>
      <c r="DQ18" s="1330"/>
      <c r="DR18" s="1330"/>
    </row>
    <row r="19" spans="1:122" s="1053" customFormat="1" ht="32.25" customHeight="1" x14ac:dyDescent="0.2">
      <c r="A19" s="1097" t="s">
        <v>228</v>
      </c>
      <c r="B19" s="1318"/>
      <c r="C19" s="1444" t="s">
        <v>229</v>
      </c>
      <c r="D19" s="1318"/>
      <c r="E19" s="1444" t="s">
        <v>230</v>
      </c>
      <c r="F19" s="1444" t="s">
        <v>271</v>
      </c>
      <c r="G19" s="1445" t="s">
        <v>232</v>
      </c>
      <c r="H19" s="1054" t="s">
        <v>233</v>
      </c>
      <c r="I19" s="1054" t="s">
        <v>111</v>
      </c>
      <c r="J19" s="1054" t="s">
        <v>111</v>
      </c>
      <c r="K19" s="1054">
        <v>2023</v>
      </c>
      <c r="L19" s="1054">
        <v>2034</v>
      </c>
      <c r="M19" s="1318"/>
      <c r="N19" s="1318">
        <v>1</v>
      </c>
      <c r="O19" s="1318">
        <v>1</v>
      </c>
      <c r="P19" s="1318">
        <v>1</v>
      </c>
      <c r="Q19" s="1318">
        <v>1</v>
      </c>
      <c r="R19" s="1318">
        <v>1</v>
      </c>
      <c r="S19" s="1318">
        <v>1</v>
      </c>
      <c r="T19" s="1318">
        <v>1</v>
      </c>
      <c r="U19" s="1318">
        <v>1</v>
      </c>
      <c r="V19" s="1318">
        <v>1</v>
      </c>
      <c r="W19" s="1318">
        <v>1</v>
      </c>
      <c r="X19" s="1318">
        <v>1</v>
      </c>
      <c r="Y19" s="1318">
        <v>1</v>
      </c>
      <c r="Z19" s="1318">
        <v>1</v>
      </c>
      <c r="AA19" s="1440" t="s">
        <v>291</v>
      </c>
      <c r="AB19" s="1441">
        <v>7.1000000000000004E-3</v>
      </c>
      <c r="AC19" s="1448" t="s">
        <v>292</v>
      </c>
      <c r="AD19" s="1448" t="s">
        <v>293</v>
      </c>
      <c r="AE19" s="1313" t="s">
        <v>2193</v>
      </c>
      <c r="AF19" s="1091" t="s">
        <v>294</v>
      </c>
      <c r="AG19" s="1483" t="s">
        <v>295</v>
      </c>
      <c r="AH19" s="1091" t="s">
        <v>296</v>
      </c>
      <c r="AI19" s="1091" t="s">
        <v>240</v>
      </c>
      <c r="AJ19" s="1116" t="s">
        <v>241</v>
      </c>
      <c r="AK19" s="1091">
        <v>143</v>
      </c>
      <c r="AL19" s="1052">
        <v>431</v>
      </c>
      <c r="AM19" s="1052">
        <v>2021</v>
      </c>
      <c r="AN19" s="1072">
        <v>44713</v>
      </c>
      <c r="AO19" s="1072">
        <v>49309</v>
      </c>
      <c r="AP19" s="1052">
        <v>450</v>
      </c>
      <c r="AQ19" s="1052">
        <v>900</v>
      </c>
      <c r="AR19" s="1052">
        <v>300</v>
      </c>
      <c r="AS19" s="1052">
        <v>900</v>
      </c>
      <c r="AT19" s="1052">
        <v>900</v>
      </c>
      <c r="AU19" s="1052">
        <v>900</v>
      </c>
      <c r="AV19" s="1052">
        <v>300</v>
      </c>
      <c r="AW19" s="1052">
        <v>900</v>
      </c>
      <c r="AX19" s="1052">
        <v>900</v>
      </c>
      <c r="AY19" s="1052">
        <v>900</v>
      </c>
      <c r="AZ19" s="1052">
        <v>300</v>
      </c>
      <c r="BA19" s="1052">
        <v>900</v>
      </c>
      <c r="BB19" s="1052">
        <v>900</v>
      </c>
      <c r="BC19" s="1052">
        <f>SUBTOTAL(9,AP19:BB19)</f>
        <v>9450</v>
      </c>
      <c r="BD19" s="1071">
        <v>360</v>
      </c>
      <c r="BE19" s="1064">
        <v>360</v>
      </c>
      <c r="BF19" s="1061" t="s">
        <v>297</v>
      </c>
      <c r="BG19" s="1054">
        <v>7851</v>
      </c>
      <c r="BH19" s="1071">
        <v>561</v>
      </c>
      <c r="BI19" s="1064">
        <v>561</v>
      </c>
      <c r="BJ19" s="1061" t="s">
        <v>297</v>
      </c>
      <c r="BK19" s="1054">
        <v>7851</v>
      </c>
      <c r="BL19" s="1071">
        <v>238</v>
      </c>
      <c r="BM19" s="1064">
        <v>238</v>
      </c>
      <c r="BN19" s="1061" t="s">
        <v>297</v>
      </c>
      <c r="BO19" s="1054">
        <v>7851</v>
      </c>
      <c r="BP19" s="1064">
        <v>561</v>
      </c>
      <c r="BQ19" s="1052"/>
      <c r="BR19" s="1071"/>
      <c r="BS19" s="1071"/>
      <c r="BT19" s="1064">
        <v>561</v>
      </c>
      <c r="BU19" s="1052"/>
      <c r="BV19" s="1071"/>
      <c r="BW19" s="1071"/>
      <c r="BX19" s="1064">
        <v>561</v>
      </c>
      <c r="BY19" s="1052"/>
      <c r="BZ19" s="1071"/>
      <c r="CA19" s="1071"/>
      <c r="CB19" s="1331">
        <v>238</v>
      </c>
      <c r="CC19" s="1052"/>
      <c r="CD19" s="1071"/>
      <c r="CE19" s="1071"/>
      <c r="CF19" s="1064">
        <v>561</v>
      </c>
      <c r="CG19" s="1052"/>
      <c r="CH19" s="1071"/>
      <c r="CI19" s="1071"/>
      <c r="CJ19" s="1064">
        <v>561</v>
      </c>
      <c r="CK19" s="1052"/>
      <c r="CL19" s="1071"/>
      <c r="CM19" s="1071"/>
      <c r="CN19" s="1064">
        <v>561</v>
      </c>
      <c r="CO19" s="1052"/>
      <c r="CP19" s="1071"/>
      <c r="CQ19" s="1071"/>
      <c r="CR19" s="1064">
        <v>238</v>
      </c>
      <c r="CS19" s="1052"/>
      <c r="CT19" s="1071"/>
      <c r="CU19" s="1071"/>
      <c r="CV19" s="1320">
        <v>561</v>
      </c>
      <c r="CW19" s="1052"/>
      <c r="CX19" s="1071"/>
      <c r="CY19" s="1071"/>
      <c r="CZ19" s="1114">
        <v>561</v>
      </c>
      <c r="DA19" s="1052"/>
      <c r="DB19" s="1071"/>
      <c r="DC19" s="1071"/>
      <c r="DD19" s="1321">
        <f>BD19+BH19+BL19+BP19+BT19+BX19+CB19+CF19+CJ19+CN19+CR19+CV19+CZ19</f>
        <v>6123</v>
      </c>
      <c r="DE19" s="1313" t="s">
        <v>298</v>
      </c>
      <c r="DF19" s="1440" t="s">
        <v>299</v>
      </c>
      <c r="DG19" s="1440" t="s">
        <v>300</v>
      </c>
      <c r="DH19" s="1068" t="s">
        <v>301</v>
      </c>
      <c r="DI19" s="1068" t="s">
        <v>302</v>
      </c>
      <c r="DJ19" s="1329" t="s">
        <v>303</v>
      </c>
      <c r="DK19" s="1055"/>
      <c r="DL19" s="1055"/>
      <c r="DM19" s="1055"/>
      <c r="DN19" s="1055"/>
      <c r="DO19" s="1055"/>
      <c r="DP19" s="1055"/>
    </row>
    <row r="20" spans="1:122" s="1053" customFormat="1" ht="32.25" customHeight="1" x14ac:dyDescent="0.2">
      <c r="A20" s="1097" t="s">
        <v>228</v>
      </c>
      <c r="B20" s="1318"/>
      <c r="C20" s="1444" t="s">
        <v>229</v>
      </c>
      <c r="D20" s="1318"/>
      <c r="E20" s="1444" t="s">
        <v>230</v>
      </c>
      <c r="F20" s="1444" t="s">
        <v>304</v>
      </c>
      <c r="G20" s="1445" t="s">
        <v>232</v>
      </c>
      <c r="H20" s="1054" t="s">
        <v>233</v>
      </c>
      <c r="I20" s="1054" t="s">
        <v>111</v>
      </c>
      <c r="J20" s="1054" t="s">
        <v>111</v>
      </c>
      <c r="K20" s="1054">
        <v>2023</v>
      </c>
      <c r="L20" s="1054">
        <v>2034</v>
      </c>
      <c r="M20" s="1318"/>
      <c r="N20" s="1318">
        <v>1</v>
      </c>
      <c r="O20" s="1318">
        <v>1</v>
      </c>
      <c r="P20" s="1318">
        <v>1</v>
      </c>
      <c r="Q20" s="1318">
        <v>1</v>
      </c>
      <c r="R20" s="1318">
        <v>1</v>
      </c>
      <c r="S20" s="1318">
        <v>1</v>
      </c>
      <c r="T20" s="1318">
        <v>1</v>
      </c>
      <c r="U20" s="1318">
        <v>1</v>
      </c>
      <c r="V20" s="1318">
        <v>1</v>
      </c>
      <c r="W20" s="1318">
        <v>1</v>
      </c>
      <c r="X20" s="1318">
        <v>1</v>
      </c>
      <c r="Y20" s="1318">
        <v>1</v>
      </c>
      <c r="Z20" s="1318">
        <v>1</v>
      </c>
      <c r="AA20" s="1444" t="s">
        <v>305</v>
      </c>
      <c r="AB20" s="1441">
        <v>7.1000000000000004E-3</v>
      </c>
      <c r="AC20" s="1469" t="s">
        <v>306</v>
      </c>
      <c r="AD20" s="1469" t="s">
        <v>307</v>
      </c>
      <c r="AE20" s="1313" t="s">
        <v>2193</v>
      </c>
      <c r="AF20" s="1091" t="s">
        <v>294</v>
      </c>
      <c r="AG20" s="1483" t="s">
        <v>295</v>
      </c>
      <c r="AH20" s="1054" t="s">
        <v>308</v>
      </c>
      <c r="AI20" s="1054" t="s">
        <v>240</v>
      </c>
      <c r="AJ20" s="1054" t="s">
        <v>241</v>
      </c>
      <c r="AK20" s="1052">
        <v>135</v>
      </c>
      <c r="AL20" s="1052" t="s">
        <v>309</v>
      </c>
      <c r="AM20" s="1052" t="s">
        <v>309</v>
      </c>
      <c r="AN20" s="1072">
        <v>44927</v>
      </c>
      <c r="AO20" s="1072">
        <v>49309</v>
      </c>
      <c r="AP20" s="1052"/>
      <c r="AQ20" s="1052">
        <v>50</v>
      </c>
      <c r="AR20" s="1052">
        <v>50</v>
      </c>
      <c r="AS20" s="1052">
        <v>100</v>
      </c>
      <c r="AT20" s="1052">
        <v>150</v>
      </c>
      <c r="AU20" s="1052">
        <v>100</v>
      </c>
      <c r="AV20" s="1052">
        <v>50</v>
      </c>
      <c r="AW20" s="1052">
        <v>100</v>
      </c>
      <c r="AX20" s="1052">
        <v>150</v>
      </c>
      <c r="AY20" s="1052">
        <v>100</v>
      </c>
      <c r="AZ20" s="1052">
        <v>50</v>
      </c>
      <c r="BA20" s="1052">
        <v>100</v>
      </c>
      <c r="BB20" s="1052">
        <v>150</v>
      </c>
      <c r="BC20" s="1052">
        <f>SUBTOTAL(9,AP20:BB20)</f>
        <v>1150</v>
      </c>
      <c r="BD20" s="1071"/>
      <c r="BE20" s="1064"/>
      <c r="BF20" s="1064"/>
      <c r="BG20" s="1054"/>
      <c r="BH20" s="1071">
        <v>3</v>
      </c>
      <c r="BI20" s="1064">
        <v>3</v>
      </c>
      <c r="BJ20" s="1061" t="s">
        <v>297</v>
      </c>
      <c r="BK20" s="1054">
        <v>7852</v>
      </c>
      <c r="BL20" s="1071">
        <v>3</v>
      </c>
      <c r="BM20" s="1064">
        <v>3</v>
      </c>
      <c r="BN20" s="1061" t="s">
        <v>297</v>
      </c>
      <c r="BO20" s="1054">
        <v>7852</v>
      </c>
      <c r="BP20" s="1331">
        <v>7</v>
      </c>
      <c r="BQ20" s="1052"/>
      <c r="BR20" s="1071"/>
      <c r="BS20" s="1313"/>
      <c r="BT20" s="1331">
        <v>10</v>
      </c>
      <c r="BU20" s="1052"/>
      <c r="BV20" s="1071"/>
      <c r="BW20" s="1313"/>
      <c r="BX20" s="1331">
        <v>7</v>
      </c>
      <c r="BY20" s="1052"/>
      <c r="BZ20" s="1071"/>
      <c r="CA20" s="1313"/>
      <c r="CB20" s="1331">
        <v>3</v>
      </c>
      <c r="CC20" s="1052"/>
      <c r="CD20" s="1071"/>
      <c r="CE20" s="1313"/>
      <c r="CF20" s="1331">
        <v>7</v>
      </c>
      <c r="CG20" s="1052"/>
      <c r="CH20" s="1071"/>
      <c r="CI20" s="1313"/>
      <c r="CJ20" s="1331">
        <v>10</v>
      </c>
      <c r="CK20" s="1052"/>
      <c r="CL20" s="1071"/>
      <c r="CM20" s="1313"/>
      <c r="CN20" s="1331">
        <v>7</v>
      </c>
      <c r="CO20" s="1052"/>
      <c r="CP20" s="1071"/>
      <c r="CQ20" s="1313"/>
      <c r="CR20" s="1331">
        <v>3</v>
      </c>
      <c r="CS20" s="1052"/>
      <c r="CT20" s="1071"/>
      <c r="CU20" s="1313"/>
      <c r="CV20" s="1320">
        <v>7</v>
      </c>
      <c r="CW20" s="1052"/>
      <c r="CX20" s="1071"/>
      <c r="CY20" s="1313"/>
      <c r="CZ20" s="1114">
        <v>10</v>
      </c>
      <c r="DA20" s="1052"/>
      <c r="DB20" s="1071"/>
      <c r="DC20" s="1313"/>
      <c r="DD20" s="1321">
        <f>BH20+BL20+BP20+BT20+BX20+CB20+CF20+CJ20+CN20+CR20+CV20+CZ20</f>
        <v>77</v>
      </c>
      <c r="DE20" s="1313" t="s">
        <v>298</v>
      </c>
      <c r="DF20" s="1440" t="s">
        <v>299</v>
      </c>
      <c r="DG20" s="1440" t="s">
        <v>300</v>
      </c>
      <c r="DH20" s="1068" t="s">
        <v>301</v>
      </c>
      <c r="DI20" s="1068" t="s">
        <v>302</v>
      </c>
      <c r="DJ20" s="1329" t="s">
        <v>303</v>
      </c>
      <c r="DK20" s="1055"/>
      <c r="DL20" s="1055"/>
      <c r="DM20" s="1055"/>
      <c r="DN20" s="1055"/>
      <c r="DO20" s="1055"/>
      <c r="DP20" s="1055"/>
    </row>
    <row r="21" spans="1:122" s="1053" customFormat="1" ht="32.25" customHeight="1" x14ac:dyDescent="0.2">
      <c r="A21" s="1097" t="s">
        <v>228</v>
      </c>
      <c r="B21" s="1318"/>
      <c r="C21" s="1444" t="s">
        <v>229</v>
      </c>
      <c r="D21" s="1318"/>
      <c r="E21" s="1444" t="s">
        <v>230</v>
      </c>
      <c r="F21" s="1444" t="s">
        <v>271</v>
      </c>
      <c r="G21" s="1445" t="s">
        <v>232</v>
      </c>
      <c r="H21" s="1054" t="s">
        <v>233</v>
      </c>
      <c r="I21" s="1054" t="s">
        <v>111</v>
      </c>
      <c r="J21" s="1054" t="s">
        <v>111</v>
      </c>
      <c r="K21" s="1054">
        <v>2023</v>
      </c>
      <c r="L21" s="1054">
        <v>2034</v>
      </c>
      <c r="M21" s="1318"/>
      <c r="N21" s="1318">
        <v>1</v>
      </c>
      <c r="O21" s="1318">
        <v>1</v>
      </c>
      <c r="P21" s="1318">
        <v>1</v>
      </c>
      <c r="Q21" s="1318">
        <v>1</v>
      </c>
      <c r="R21" s="1318">
        <v>1</v>
      </c>
      <c r="S21" s="1318">
        <v>1</v>
      </c>
      <c r="T21" s="1318">
        <v>1</v>
      </c>
      <c r="U21" s="1318">
        <v>1</v>
      </c>
      <c r="V21" s="1318">
        <v>1</v>
      </c>
      <c r="W21" s="1318">
        <v>1</v>
      </c>
      <c r="X21" s="1318">
        <v>1</v>
      </c>
      <c r="Y21" s="1318">
        <v>1</v>
      </c>
      <c r="Z21" s="1318">
        <v>1</v>
      </c>
      <c r="AA21" s="1444" t="s">
        <v>310</v>
      </c>
      <c r="AB21" s="1441">
        <v>7.1000000000000004E-3</v>
      </c>
      <c r="AC21" s="1469" t="s">
        <v>311</v>
      </c>
      <c r="AD21" s="1469" t="s">
        <v>312</v>
      </c>
      <c r="AE21" s="1313" t="s">
        <v>2193</v>
      </c>
      <c r="AF21" s="1091" t="s">
        <v>294</v>
      </c>
      <c r="AG21" s="1483" t="s">
        <v>295</v>
      </c>
      <c r="AH21" s="1054" t="s">
        <v>308</v>
      </c>
      <c r="AI21" s="1054" t="s">
        <v>240</v>
      </c>
      <c r="AJ21" s="1116" t="s">
        <v>241</v>
      </c>
      <c r="AK21" s="1052">
        <v>141</v>
      </c>
      <c r="AL21" s="1052">
        <v>46</v>
      </c>
      <c r="AM21" s="1052">
        <v>2021</v>
      </c>
      <c r="AN21" s="1072">
        <v>44713</v>
      </c>
      <c r="AO21" s="1072">
        <v>49309</v>
      </c>
      <c r="AP21" s="1052">
        <v>46</v>
      </c>
      <c r="AQ21" s="1052">
        <v>50</v>
      </c>
      <c r="AR21" s="1052">
        <v>50</v>
      </c>
      <c r="AS21" s="1052">
        <v>50</v>
      </c>
      <c r="AT21" s="1052">
        <v>50</v>
      </c>
      <c r="AU21" s="1052">
        <v>50</v>
      </c>
      <c r="AV21" s="1052">
        <v>50</v>
      </c>
      <c r="AW21" s="1052">
        <v>50</v>
      </c>
      <c r="AX21" s="1052">
        <v>50</v>
      </c>
      <c r="AY21" s="1052">
        <v>50</v>
      </c>
      <c r="AZ21" s="1052">
        <v>50</v>
      </c>
      <c r="BA21" s="1052">
        <v>50</v>
      </c>
      <c r="BB21" s="1052">
        <v>50</v>
      </c>
      <c r="BC21" s="1052">
        <v>646</v>
      </c>
      <c r="BD21" s="1071">
        <v>30</v>
      </c>
      <c r="BE21" s="1064">
        <v>30</v>
      </c>
      <c r="BF21" s="1061" t="s">
        <v>297</v>
      </c>
      <c r="BG21" s="1054">
        <v>7850</v>
      </c>
      <c r="BH21" s="1071">
        <v>31</v>
      </c>
      <c r="BI21" s="1064">
        <v>31</v>
      </c>
      <c r="BJ21" s="1061" t="s">
        <v>297</v>
      </c>
      <c r="BK21" s="1054">
        <v>7850</v>
      </c>
      <c r="BL21" s="1071">
        <v>32</v>
      </c>
      <c r="BM21" s="1064">
        <v>32</v>
      </c>
      <c r="BN21" s="1061" t="s">
        <v>297</v>
      </c>
      <c r="BO21" s="1054">
        <v>7850</v>
      </c>
      <c r="BP21" s="1331">
        <v>34</v>
      </c>
      <c r="BQ21" s="1052"/>
      <c r="BR21" s="1071"/>
      <c r="BS21" s="1313"/>
      <c r="BT21" s="1331">
        <v>35</v>
      </c>
      <c r="BU21" s="1052"/>
      <c r="BV21" s="1071"/>
      <c r="BW21" s="1313"/>
      <c r="BX21" s="1331">
        <v>36</v>
      </c>
      <c r="BY21" s="1052"/>
      <c r="BZ21" s="1071"/>
      <c r="CA21" s="1313"/>
      <c r="CB21" s="1331">
        <v>37</v>
      </c>
      <c r="CC21" s="1052"/>
      <c r="CD21" s="1071"/>
      <c r="CE21" s="1313"/>
      <c r="CF21" s="1331"/>
      <c r="CG21" s="1052"/>
      <c r="CH21" s="1071"/>
      <c r="CI21" s="1313"/>
      <c r="CJ21" s="1331"/>
      <c r="CK21" s="1052"/>
      <c r="CL21" s="1071"/>
      <c r="CM21" s="1313"/>
      <c r="CN21" s="1331">
        <v>40</v>
      </c>
      <c r="CO21" s="1052"/>
      <c r="CP21" s="1071"/>
      <c r="CQ21" s="1313"/>
      <c r="CR21" s="1331">
        <v>41</v>
      </c>
      <c r="CS21" s="1052"/>
      <c r="CT21" s="1071"/>
      <c r="CU21" s="1313"/>
      <c r="CV21" s="1320">
        <v>42</v>
      </c>
      <c r="CW21" s="1052"/>
      <c r="CX21" s="1071"/>
      <c r="CY21" s="1313"/>
      <c r="CZ21" s="1114">
        <v>43</v>
      </c>
      <c r="DA21" s="1052"/>
      <c r="DB21" s="1071"/>
      <c r="DC21" s="1313"/>
      <c r="DD21" s="1321">
        <v>478</v>
      </c>
      <c r="DE21" s="1313" t="s">
        <v>298</v>
      </c>
      <c r="DF21" s="1440" t="s">
        <v>299</v>
      </c>
      <c r="DG21" s="1440" t="s">
        <v>300</v>
      </c>
      <c r="DH21" s="1068" t="s">
        <v>301</v>
      </c>
      <c r="DI21" s="1068" t="s">
        <v>302</v>
      </c>
      <c r="DJ21" s="1329" t="s">
        <v>303</v>
      </c>
      <c r="DK21" s="1055"/>
      <c r="DL21" s="1055"/>
      <c r="DM21" s="1055"/>
      <c r="DN21" s="1055"/>
      <c r="DO21" s="1055"/>
      <c r="DP21" s="1055"/>
    </row>
    <row r="22" spans="1:122" s="1053" customFormat="1" ht="32.25" customHeight="1" x14ac:dyDescent="0.2">
      <c r="A22" s="1097" t="s">
        <v>228</v>
      </c>
      <c r="B22" s="1318"/>
      <c r="C22" s="1444" t="s">
        <v>229</v>
      </c>
      <c r="D22" s="1318"/>
      <c r="E22" s="1444" t="s">
        <v>230</v>
      </c>
      <c r="F22" s="1444" t="s">
        <v>304</v>
      </c>
      <c r="G22" s="1445" t="s">
        <v>232</v>
      </c>
      <c r="H22" s="1054" t="s">
        <v>233</v>
      </c>
      <c r="I22" s="1054" t="s">
        <v>111</v>
      </c>
      <c r="J22" s="1054" t="s">
        <v>111</v>
      </c>
      <c r="K22" s="1054">
        <v>2023</v>
      </c>
      <c r="L22" s="1054">
        <v>2034</v>
      </c>
      <c r="M22" s="1318"/>
      <c r="N22" s="1318">
        <v>1</v>
      </c>
      <c r="O22" s="1318">
        <v>1</v>
      </c>
      <c r="P22" s="1318">
        <v>1</v>
      </c>
      <c r="Q22" s="1318">
        <v>1</v>
      </c>
      <c r="R22" s="1318">
        <v>1</v>
      </c>
      <c r="S22" s="1318">
        <v>1</v>
      </c>
      <c r="T22" s="1318">
        <v>1</v>
      </c>
      <c r="U22" s="1318">
        <v>1</v>
      </c>
      <c r="V22" s="1318">
        <v>1</v>
      </c>
      <c r="W22" s="1318">
        <v>1</v>
      </c>
      <c r="X22" s="1318">
        <v>1</v>
      </c>
      <c r="Y22" s="1318">
        <v>1</v>
      </c>
      <c r="Z22" s="1318">
        <v>1</v>
      </c>
      <c r="AA22" s="1444" t="s">
        <v>313</v>
      </c>
      <c r="AB22" s="1441">
        <v>7.1000000000000004E-3</v>
      </c>
      <c r="AC22" s="1443" t="s">
        <v>314</v>
      </c>
      <c r="AD22" s="1443" t="s">
        <v>315</v>
      </c>
      <c r="AE22" s="1313" t="s">
        <v>2193</v>
      </c>
      <c r="AF22" s="1091" t="s">
        <v>294</v>
      </c>
      <c r="AG22" s="1483" t="s">
        <v>295</v>
      </c>
      <c r="AH22" s="1054" t="s">
        <v>308</v>
      </c>
      <c r="AI22" s="1054" t="s">
        <v>240</v>
      </c>
      <c r="AJ22" s="1116" t="s">
        <v>241</v>
      </c>
      <c r="AK22" s="1052">
        <v>141</v>
      </c>
      <c r="AL22" s="1052">
        <v>456</v>
      </c>
      <c r="AM22" s="1052">
        <v>2021</v>
      </c>
      <c r="AN22" s="1072">
        <v>44713</v>
      </c>
      <c r="AO22" s="1072">
        <v>49309</v>
      </c>
      <c r="AP22" s="1052">
        <v>456</v>
      </c>
      <c r="AQ22" s="1052">
        <v>456</v>
      </c>
      <c r="AR22" s="1052">
        <v>400</v>
      </c>
      <c r="AS22" s="1052">
        <v>456</v>
      </c>
      <c r="AT22" s="1052">
        <v>456</v>
      </c>
      <c r="AU22" s="1052">
        <v>456</v>
      </c>
      <c r="AV22" s="1052">
        <v>400</v>
      </c>
      <c r="AW22" s="1052">
        <v>456</v>
      </c>
      <c r="AX22" s="1052">
        <v>456</v>
      </c>
      <c r="AY22" s="1052">
        <v>456</v>
      </c>
      <c r="AZ22" s="1052">
        <v>400</v>
      </c>
      <c r="BA22" s="1052">
        <v>456</v>
      </c>
      <c r="BB22" s="1052">
        <v>456</v>
      </c>
      <c r="BC22" s="1052">
        <f t="shared" ref="BC22:BC28" si="1">SUBTOTAL(9,AP22:BB22)</f>
        <v>5760</v>
      </c>
      <c r="BD22" s="1071">
        <v>8027</v>
      </c>
      <c r="BE22" s="1064">
        <v>8027</v>
      </c>
      <c r="BF22" s="1061" t="s">
        <v>297</v>
      </c>
      <c r="BG22" s="1054">
        <v>7850</v>
      </c>
      <c r="BH22" s="1071">
        <v>8027</v>
      </c>
      <c r="BI22" s="1064">
        <v>8027</v>
      </c>
      <c r="BJ22" s="1061" t="s">
        <v>297</v>
      </c>
      <c r="BK22" s="1054">
        <v>7850</v>
      </c>
      <c r="BL22" s="1071">
        <v>7041</v>
      </c>
      <c r="BM22" s="1064">
        <v>7041</v>
      </c>
      <c r="BN22" s="1061" t="s">
        <v>297</v>
      </c>
      <c r="BO22" s="1054">
        <v>7850</v>
      </c>
      <c r="BP22" s="1064">
        <v>8027</v>
      </c>
      <c r="BQ22" s="1052"/>
      <c r="BR22" s="1071"/>
      <c r="BS22" s="1313"/>
      <c r="BT22" s="1064">
        <v>8027</v>
      </c>
      <c r="BU22" s="1052"/>
      <c r="BV22" s="1071"/>
      <c r="BW22" s="1313"/>
      <c r="BX22" s="1064">
        <v>8027</v>
      </c>
      <c r="BY22" s="1052"/>
      <c r="BZ22" s="1071"/>
      <c r="CA22" s="1313"/>
      <c r="CB22" s="1331">
        <v>7041</v>
      </c>
      <c r="CC22" s="1052"/>
      <c r="CD22" s="1071"/>
      <c r="CE22" s="1313"/>
      <c r="CF22" s="1331">
        <v>8027</v>
      </c>
      <c r="CG22" s="1052"/>
      <c r="CH22" s="1071"/>
      <c r="CI22" s="1313"/>
      <c r="CJ22" s="1331">
        <v>8027</v>
      </c>
      <c r="CK22" s="1052"/>
      <c r="CL22" s="1071"/>
      <c r="CM22" s="1313"/>
      <c r="CN22" s="1331">
        <v>8027</v>
      </c>
      <c r="CO22" s="1052"/>
      <c r="CP22" s="1071"/>
      <c r="CQ22" s="1313"/>
      <c r="CR22" s="1331">
        <v>7041</v>
      </c>
      <c r="CS22" s="1052"/>
      <c r="CT22" s="1071"/>
      <c r="CU22" s="1313"/>
      <c r="CV22" s="1320">
        <v>8027</v>
      </c>
      <c r="CW22" s="1052"/>
      <c r="CX22" s="1071"/>
      <c r="CY22" s="1313"/>
      <c r="CZ22" s="1114">
        <v>8027</v>
      </c>
      <c r="DA22" s="1052"/>
      <c r="DB22" s="1071"/>
      <c r="DC22" s="1313"/>
      <c r="DD22" s="1321">
        <f>BD22+BH22+BL22+BP22+BT22+BX22+CB22+CF22+CJ22+CN22+CR22+CV22+CZ22</f>
        <v>101393</v>
      </c>
      <c r="DE22" s="1313" t="s">
        <v>298</v>
      </c>
      <c r="DF22" s="1440" t="s">
        <v>299</v>
      </c>
      <c r="DG22" s="1440" t="s">
        <v>300</v>
      </c>
      <c r="DH22" s="1068" t="s">
        <v>301</v>
      </c>
      <c r="DI22" s="1068" t="s">
        <v>302</v>
      </c>
      <c r="DJ22" s="1329" t="s">
        <v>303</v>
      </c>
      <c r="DK22" s="1055"/>
      <c r="DL22" s="1055"/>
      <c r="DM22" s="1055"/>
      <c r="DN22" s="1055"/>
      <c r="DO22" s="1055"/>
      <c r="DP22" s="1055"/>
    </row>
    <row r="23" spans="1:122" s="1053" customFormat="1" ht="32.25" customHeight="1" x14ac:dyDescent="0.2">
      <c r="A23" s="1097" t="s">
        <v>228</v>
      </c>
      <c r="B23" s="1318"/>
      <c r="C23" s="1444" t="s">
        <v>229</v>
      </c>
      <c r="D23" s="1318"/>
      <c r="E23" s="1444" t="s">
        <v>230</v>
      </c>
      <c r="F23" s="1444" t="s">
        <v>281</v>
      </c>
      <c r="G23" s="1445" t="s">
        <v>232</v>
      </c>
      <c r="H23" s="1054" t="s">
        <v>233</v>
      </c>
      <c r="I23" s="1054" t="s">
        <v>111</v>
      </c>
      <c r="J23" s="1054" t="s">
        <v>111</v>
      </c>
      <c r="K23" s="1054">
        <v>2023</v>
      </c>
      <c r="L23" s="1054">
        <v>2034</v>
      </c>
      <c r="M23" s="1318"/>
      <c r="N23" s="1318">
        <v>1</v>
      </c>
      <c r="O23" s="1318">
        <v>1</v>
      </c>
      <c r="P23" s="1318">
        <v>1</v>
      </c>
      <c r="Q23" s="1318">
        <v>1</v>
      </c>
      <c r="R23" s="1318">
        <v>1</v>
      </c>
      <c r="S23" s="1318">
        <v>1</v>
      </c>
      <c r="T23" s="1318">
        <v>1</v>
      </c>
      <c r="U23" s="1318">
        <v>1</v>
      </c>
      <c r="V23" s="1318">
        <v>1</v>
      </c>
      <c r="W23" s="1318">
        <v>1</v>
      </c>
      <c r="X23" s="1318">
        <v>1</v>
      </c>
      <c r="Y23" s="1318">
        <v>1</v>
      </c>
      <c r="Z23" s="1318">
        <v>1</v>
      </c>
      <c r="AA23" s="1444" t="s">
        <v>316</v>
      </c>
      <c r="AB23" s="1441">
        <v>7.1000000000000004E-3</v>
      </c>
      <c r="AC23" s="1470" t="s">
        <v>317</v>
      </c>
      <c r="AD23" s="1470" t="s">
        <v>318</v>
      </c>
      <c r="AE23" s="1313" t="s">
        <v>2193</v>
      </c>
      <c r="AF23" s="1091" t="s">
        <v>294</v>
      </c>
      <c r="AG23" s="1483" t="s">
        <v>295</v>
      </c>
      <c r="AH23" s="1052" t="s">
        <v>308</v>
      </c>
      <c r="AI23" s="1054" t="s">
        <v>240</v>
      </c>
      <c r="AJ23" s="1054" t="s">
        <v>241</v>
      </c>
      <c r="AK23" s="1052">
        <v>138</v>
      </c>
      <c r="AL23" s="1052">
        <v>3627</v>
      </c>
      <c r="AM23" s="1052">
        <v>2021</v>
      </c>
      <c r="AN23" s="1072">
        <v>44713</v>
      </c>
      <c r="AO23" s="1072">
        <v>49309</v>
      </c>
      <c r="AP23" s="1052">
        <v>3627</v>
      </c>
      <c r="AQ23" s="1052">
        <v>3627</v>
      </c>
      <c r="AR23" s="1052">
        <v>2500</v>
      </c>
      <c r="AS23" s="1052">
        <v>3627</v>
      </c>
      <c r="AT23" s="1052">
        <v>3627</v>
      </c>
      <c r="AU23" s="1052">
        <v>3627</v>
      </c>
      <c r="AV23" s="1052">
        <v>2500</v>
      </c>
      <c r="AW23" s="1052">
        <v>3627</v>
      </c>
      <c r="AX23" s="1052">
        <v>3627</v>
      </c>
      <c r="AY23" s="1052">
        <v>3627</v>
      </c>
      <c r="AZ23" s="1052">
        <v>2500</v>
      </c>
      <c r="BA23" s="1052">
        <v>3627</v>
      </c>
      <c r="BB23" s="1052">
        <v>3627</v>
      </c>
      <c r="BC23" s="1052">
        <f t="shared" si="1"/>
        <v>43770</v>
      </c>
      <c r="BD23" s="1071">
        <v>1672</v>
      </c>
      <c r="BE23" s="1331">
        <v>1672</v>
      </c>
      <c r="BF23" s="1061" t="s">
        <v>297</v>
      </c>
      <c r="BG23" s="1054">
        <v>7854</v>
      </c>
      <c r="BH23" s="1071">
        <v>1672</v>
      </c>
      <c r="BI23" s="1331">
        <v>1672</v>
      </c>
      <c r="BJ23" s="1061" t="s">
        <v>297</v>
      </c>
      <c r="BK23" s="1054">
        <v>7854</v>
      </c>
      <c r="BL23" s="1071">
        <v>1153</v>
      </c>
      <c r="BM23" s="1064">
        <v>1153</v>
      </c>
      <c r="BN23" s="1061" t="s">
        <v>297</v>
      </c>
      <c r="BO23" s="1054">
        <v>7854</v>
      </c>
      <c r="BP23" s="1331">
        <v>1672</v>
      </c>
      <c r="BQ23" s="1052"/>
      <c r="BR23" s="1071"/>
      <c r="BS23" s="1313"/>
      <c r="BT23" s="1331">
        <v>1672</v>
      </c>
      <c r="BU23" s="1052"/>
      <c r="BV23" s="1071"/>
      <c r="BW23" s="1313"/>
      <c r="BX23" s="1331">
        <v>1672</v>
      </c>
      <c r="BY23" s="1052"/>
      <c r="BZ23" s="1071"/>
      <c r="CA23" s="1313"/>
      <c r="CB23" s="1064">
        <v>1153</v>
      </c>
      <c r="CC23" s="1052"/>
      <c r="CD23" s="1071"/>
      <c r="CE23" s="1313"/>
      <c r="CF23" s="1331">
        <v>1672</v>
      </c>
      <c r="CG23" s="1052"/>
      <c r="CH23" s="1071"/>
      <c r="CI23" s="1313"/>
      <c r="CJ23" s="1331">
        <v>1672</v>
      </c>
      <c r="CK23" s="1052"/>
      <c r="CL23" s="1071"/>
      <c r="CM23" s="1313"/>
      <c r="CN23" s="1331">
        <v>1672</v>
      </c>
      <c r="CO23" s="1052"/>
      <c r="CP23" s="1071"/>
      <c r="CQ23" s="1313"/>
      <c r="CR23" s="1064">
        <v>1153</v>
      </c>
      <c r="CS23" s="1052"/>
      <c r="CT23" s="1071"/>
      <c r="CU23" s="1313"/>
      <c r="CV23" s="1320">
        <v>1672</v>
      </c>
      <c r="CW23" s="1052"/>
      <c r="CX23" s="1071"/>
      <c r="CY23" s="1313"/>
      <c r="CZ23" s="1114">
        <v>1672</v>
      </c>
      <c r="DA23" s="1052"/>
      <c r="DB23" s="1071"/>
      <c r="DC23" s="1313"/>
      <c r="DD23" s="1321">
        <f>BD23+BH23+BL23+BP23+BT23+BX23+CB23+CF23+CJ23+CN23+CR23+CV23+CZ23</f>
        <v>20179</v>
      </c>
      <c r="DE23" s="1313" t="s">
        <v>298</v>
      </c>
      <c r="DF23" s="1440" t="s">
        <v>299</v>
      </c>
      <c r="DG23" s="1440" t="s">
        <v>300</v>
      </c>
      <c r="DH23" s="1068" t="s">
        <v>301</v>
      </c>
      <c r="DI23" s="1068" t="s">
        <v>302</v>
      </c>
      <c r="DJ23" s="1329" t="s">
        <v>303</v>
      </c>
      <c r="DK23" s="1055"/>
      <c r="DL23" s="1055"/>
      <c r="DM23" s="1055"/>
      <c r="DN23" s="1055"/>
      <c r="DO23" s="1055"/>
      <c r="DP23" s="1055"/>
    </row>
    <row r="24" spans="1:122" s="1053" customFormat="1" ht="32.25" customHeight="1" x14ac:dyDescent="0.2">
      <c r="A24" s="1097" t="s">
        <v>228</v>
      </c>
      <c r="B24" s="1318"/>
      <c r="C24" s="1444" t="s">
        <v>229</v>
      </c>
      <c r="D24" s="1318"/>
      <c r="E24" s="1444" t="s">
        <v>230</v>
      </c>
      <c r="F24" s="1444" t="s">
        <v>271</v>
      </c>
      <c r="G24" s="1445" t="s">
        <v>232</v>
      </c>
      <c r="H24" s="1054" t="s">
        <v>233</v>
      </c>
      <c r="I24" s="1054" t="s">
        <v>111</v>
      </c>
      <c r="J24" s="1054" t="s">
        <v>111</v>
      </c>
      <c r="K24" s="1054">
        <v>2023</v>
      </c>
      <c r="L24" s="1054">
        <v>2034</v>
      </c>
      <c r="M24" s="1318"/>
      <c r="N24" s="1318">
        <v>1</v>
      </c>
      <c r="O24" s="1318">
        <v>1</v>
      </c>
      <c r="P24" s="1318">
        <v>1</v>
      </c>
      <c r="Q24" s="1318">
        <v>1</v>
      </c>
      <c r="R24" s="1318">
        <v>1</v>
      </c>
      <c r="S24" s="1318">
        <v>1</v>
      </c>
      <c r="T24" s="1318">
        <v>1</v>
      </c>
      <c r="U24" s="1318">
        <v>1</v>
      </c>
      <c r="V24" s="1318">
        <v>1</v>
      </c>
      <c r="W24" s="1318">
        <v>1</v>
      </c>
      <c r="X24" s="1318">
        <v>1</v>
      </c>
      <c r="Y24" s="1318">
        <v>1</v>
      </c>
      <c r="Z24" s="1318">
        <v>1</v>
      </c>
      <c r="AA24" s="1440" t="s">
        <v>319</v>
      </c>
      <c r="AB24" s="1441">
        <v>7.1000000000000004E-3</v>
      </c>
      <c r="AC24" s="1443" t="s">
        <v>320</v>
      </c>
      <c r="AD24" s="1440" t="s">
        <v>321</v>
      </c>
      <c r="AE24" s="1313" t="s">
        <v>2193</v>
      </c>
      <c r="AF24" s="1313" t="s">
        <v>322</v>
      </c>
      <c r="AG24" s="1482" t="s">
        <v>323</v>
      </c>
      <c r="AH24" s="1313" t="s">
        <v>324</v>
      </c>
      <c r="AI24" s="1313" t="s">
        <v>240</v>
      </c>
      <c r="AJ24" s="1067" t="s">
        <v>241</v>
      </c>
      <c r="AK24" s="1052">
        <v>468</v>
      </c>
      <c r="AL24" s="1052" t="s">
        <v>309</v>
      </c>
      <c r="AM24" s="1052" t="s">
        <v>309</v>
      </c>
      <c r="AN24" s="1072">
        <v>44927</v>
      </c>
      <c r="AO24" s="1072">
        <v>49309</v>
      </c>
      <c r="AP24" s="1052">
        <v>0</v>
      </c>
      <c r="AQ24" s="1052">
        <v>2</v>
      </c>
      <c r="AR24" s="1052">
        <v>2</v>
      </c>
      <c r="AS24" s="1052">
        <v>2</v>
      </c>
      <c r="AT24" s="1052">
        <v>2</v>
      </c>
      <c r="AU24" s="1052">
        <v>2</v>
      </c>
      <c r="AV24" s="1052">
        <v>2</v>
      </c>
      <c r="AW24" s="1052">
        <v>2</v>
      </c>
      <c r="AX24" s="1052">
        <v>2</v>
      </c>
      <c r="AY24" s="1052">
        <v>2</v>
      </c>
      <c r="AZ24" s="1052">
        <v>2</v>
      </c>
      <c r="BA24" s="1052">
        <v>2</v>
      </c>
      <c r="BB24" s="1052">
        <v>2</v>
      </c>
      <c r="BC24" s="1052">
        <f t="shared" si="1"/>
        <v>24</v>
      </c>
      <c r="BD24" s="1071" t="s">
        <v>73</v>
      </c>
      <c r="BE24" s="1069" t="s">
        <v>73</v>
      </c>
      <c r="BF24" s="1069" t="s">
        <v>73</v>
      </c>
      <c r="BG24" s="1054">
        <v>7872</v>
      </c>
      <c r="BH24" s="1071">
        <v>26</v>
      </c>
      <c r="BI24" s="1070">
        <v>25.5</v>
      </c>
      <c r="BJ24" s="1061" t="s">
        <v>325</v>
      </c>
      <c r="BK24" s="1054">
        <v>7872</v>
      </c>
      <c r="BL24" s="1071">
        <v>26</v>
      </c>
      <c r="BM24" s="1070">
        <v>26</v>
      </c>
      <c r="BN24" s="1061" t="s">
        <v>325</v>
      </c>
      <c r="BO24" s="1054">
        <v>7872</v>
      </c>
      <c r="BP24" s="1070">
        <v>27.5</v>
      </c>
      <c r="BQ24" s="1071"/>
      <c r="BR24" s="1061"/>
      <c r="BS24" s="1313"/>
      <c r="BT24" s="1070">
        <v>28.5</v>
      </c>
      <c r="BU24" s="1313"/>
      <c r="BV24" s="1061"/>
      <c r="BW24" s="1313"/>
      <c r="BX24" s="1070">
        <v>29.5</v>
      </c>
      <c r="BY24" s="1313"/>
      <c r="BZ24" s="1061"/>
      <c r="CA24" s="1313"/>
      <c r="CB24" s="1070">
        <v>30.5</v>
      </c>
      <c r="CC24" s="1313"/>
      <c r="CD24" s="1061"/>
      <c r="CE24" s="1313"/>
      <c r="CF24" s="1070">
        <v>31.5</v>
      </c>
      <c r="CG24" s="1313"/>
      <c r="CH24" s="1061"/>
      <c r="CI24" s="1313"/>
      <c r="CJ24" s="1070">
        <v>32.5</v>
      </c>
      <c r="CK24" s="1313"/>
      <c r="CL24" s="1061"/>
      <c r="CM24" s="1313"/>
      <c r="CN24" s="1070">
        <v>33.5</v>
      </c>
      <c r="CO24" s="1313"/>
      <c r="CP24" s="1061"/>
      <c r="CQ24" s="1313"/>
      <c r="CR24" s="1070">
        <v>34.5</v>
      </c>
      <c r="CS24" s="1313"/>
      <c r="CT24" s="1061"/>
      <c r="CU24" s="1313"/>
      <c r="CV24" s="1320">
        <v>35.5</v>
      </c>
      <c r="CW24" s="1313"/>
      <c r="CX24" s="1061"/>
      <c r="CY24" s="1313"/>
      <c r="CZ24" s="1114">
        <v>36.5</v>
      </c>
      <c r="DA24" s="1313"/>
      <c r="DB24" s="1061"/>
      <c r="DC24" s="1313"/>
      <c r="DD24" s="1321">
        <f>+BH24+BL24+BP24+BT24+BX24+CB24+CF24+CJ24+CN24+CR24+CV24+CZ24</f>
        <v>372</v>
      </c>
      <c r="DE24" s="1313" t="s">
        <v>326</v>
      </c>
      <c r="DF24" s="1440" t="s">
        <v>327</v>
      </c>
      <c r="DG24" s="1440" t="s">
        <v>328</v>
      </c>
      <c r="DH24" s="1065" t="s">
        <v>329</v>
      </c>
      <c r="DI24" s="1065" t="s">
        <v>330</v>
      </c>
      <c r="DJ24" s="1333" t="s">
        <v>331</v>
      </c>
      <c r="DK24" s="1055"/>
      <c r="DL24" s="1055"/>
      <c r="DM24" s="1055"/>
      <c r="DN24" s="1055"/>
      <c r="DO24" s="1055"/>
      <c r="DP24" s="1055"/>
    </row>
    <row r="25" spans="1:122" s="1053" customFormat="1" ht="32.25" customHeight="1" x14ac:dyDescent="0.2">
      <c r="A25" s="1097" t="s">
        <v>228</v>
      </c>
      <c r="B25" s="1318"/>
      <c r="C25" s="1444" t="s">
        <v>229</v>
      </c>
      <c r="D25" s="1318"/>
      <c r="E25" s="1444" t="s">
        <v>230</v>
      </c>
      <c r="F25" s="1444" t="s">
        <v>271</v>
      </c>
      <c r="G25" s="1445" t="s">
        <v>232</v>
      </c>
      <c r="H25" s="1054" t="s">
        <v>233</v>
      </c>
      <c r="I25" s="1054" t="s">
        <v>111</v>
      </c>
      <c r="J25" s="1054" t="s">
        <v>111</v>
      </c>
      <c r="K25" s="1054">
        <v>2023</v>
      </c>
      <c r="L25" s="1054">
        <v>2034</v>
      </c>
      <c r="M25" s="1318"/>
      <c r="N25" s="1318">
        <v>1</v>
      </c>
      <c r="O25" s="1318">
        <v>1</v>
      </c>
      <c r="P25" s="1318">
        <v>1</v>
      </c>
      <c r="Q25" s="1318">
        <v>1</v>
      </c>
      <c r="R25" s="1318">
        <v>1</v>
      </c>
      <c r="S25" s="1318">
        <v>1</v>
      </c>
      <c r="T25" s="1318">
        <v>1</v>
      </c>
      <c r="U25" s="1318">
        <v>1</v>
      </c>
      <c r="V25" s="1318">
        <v>1</v>
      </c>
      <c r="W25" s="1318">
        <v>1</v>
      </c>
      <c r="X25" s="1318">
        <v>1</v>
      </c>
      <c r="Y25" s="1318">
        <v>1</v>
      </c>
      <c r="Z25" s="1318">
        <v>1</v>
      </c>
      <c r="AA25" s="1440" t="s">
        <v>332</v>
      </c>
      <c r="AB25" s="1441">
        <v>7.1000000000000004E-3</v>
      </c>
      <c r="AC25" s="1443" t="s">
        <v>333</v>
      </c>
      <c r="AD25" s="1440" t="s">
        <v>334</v>
      </c>
      <c r="AE25" s="1313" t="s">
        <v>2193</v>
      </c>
      <c r="AF25" s="1313" t="s">
        <v>322</v>
      </c>
      <c r="AG25" s="1482" t="s">
        <v>323</v>
      </c>
      <c r="AH25" s="1313" t="s">
        <v>335</v>
      </c>
      <c r="AI25" s="1313" t="s">
        <v>240</v>
      </c>
      <c r="AJ25" s="1067" t="s">
        <v>241</v>
      </c>
      <c r="AK25" s="1052">
        <v>468</v>
      </c>
      <c r="AL25" s="1052" t="s">
        <v>309</v>
      </c>
      <c r="AM25" s="1052" t="s">
        <v>309</v>
      </c>
      <c r="AN25" s="1072">
        <v>44927</v>
      </c>
      <c r="AO25" s="1072">
        <v>49309</v>
      </c>
      <c r="AP25" s="1052">
        <v>0</v>
      </c>
      <c r="AQ25" s="1052">
        <v>1</v>
      </c>
      <c r="AR25" s="1052">
        <v>1</v>
      </c>
      <c r="AS25" s="1052">
        <v>1</v>
      </c>
      <c r="AT25" s="1052">
        <v>1</v>
      </c>
      <c r="AU25" s="1052">
        <v>1</v>
      </c>
      <c r="AV25" s="1052">
        <v>1</v>
      </c>
      <c r="AW25" s="1052">
        <v>1</v>
      </c>
      <c r="AX25" s="1052">
        <v>1</v>
      </c>
      <c r="AY25" s="1052">
        <v>1</v>
      </c>
      <c r="AZ25" s="1052">
        <v>1</v>
      </c>
      <c r="BA25" s="1052">
        <v>1</v>
      </c>
      <c r="BB25" s="1052">
        <v>1</v>
      </c>
      <c r="BC25" s="1052">
        <f t="shared" si="1"/>
        <v>12</v>
      </c>
      <c r="BD25" s="1071" t="s">
        <v>73</v>
      </c>
      <c r="BE25" s="1069" t="s">
        <v>73</v>
      </c>
      <c r="BF25" s="1069" t="s">
        <v>73</v>
      </c>
      <c r="BG25" s="1054">
        <v>7872</v>
      </c>
      <c r="BH25" s="1071">
        <v>26</v>
      </c>
      <c r="BI25" s="1070">
        <v>25.5</v>
      </c>
      <c r="BJ25" s="1061" t="s">
        <v>325</v>
      </c>
      <c r="BK25" s="1054">
        <v>7872</v>
      </c>
      <c r="BL25" s="1071">
        <v>26</v>
      </c>
      <c r="BM25" s="1070">
        <v>26</v>
      </c>
      <c r="BN25" s="1061" t="s">
        <v>325</v>
      </c>
      <c r="BO25" s="1054">
        <v>7872</v>
      </c>
      <c r="BP25" s="1070">
        <v>27.5</v>
      </c>
      <c r="BQ25" s="1071"/>
      <c r="BR25" s="1061"/>
      <c r="BS25" s="1313"/>
      <c r="BT25" s="1070">
        <v>28.5</v>
      </c>
      <c r="BU25" s="1313"/>
      <c r="BV25" s="1061"/>
      <c r="BW25" s="1313"/>
      <c r="BX25" s="1070">
        <v>29.5</v>
      </c>
      <c r="BY25" s="1313"/>
      <c r="BZ25" s="1061"/>
      <c r="CA25" s="1313"/>
      <c r="CB25" s="1070">
        <v>30.5</v>
      </c>
      <c r="CC25" s="1313"/>
      <c r="CD25" s="1061"/>
      <c r="CE25" s="1313"/>
      <c r="CF25" s="1070">
        <v>31.5</v>
      </c>
      <c r="CG25" s="1313"/>
      <c r="CH25" s="1061"/>
      <c r="CI25" s="1313"/>
      <c r="CJ25" s="1070">
        <v>32.5</v>
      </c>
      <c r="CK25" s="1313"/>
      <c r="CL25" s="1061"/>
      <c r="CM25" s="1313"/>
      <c r="CN25" s="1070">
        <v>33.5</v>
      </c>
      <c r="CO25" s="1313"/>
      <c r="CP25" s="1061"/>
      <c r="CQ25" s="1313"/>
      <c r="CR25" s="1070">
        <v>34.5</v>
      </c>
      <c r="CS25" s="1313"/>
      <c r="CT25" s="1061"/>
      <c r="CU25" s="1313"/>
      <c r="CV25" s="1320">
        <v>35.5</v>
      </c>
      <c r="CW25" s="1313"/>
      <c r="CX25" s="1061"/>
      <c r="CY25" s="1313"/>
      <c r="CZ25" s="1114">
        <v>36.5</v>
      </c>
      <c r="DA25" s="1313"/>
      <c r="DB25" s="1061"/>
      <c r="DC25" s="1313"/>
      <c r="DD25" s="1321">
        <f>+BH25+BL25+BP25+BT25+BX25+CB25+CF25+CJ25+CN25+CR25+CV25+CZ25</f>
        <v>372</v>
      </c>
      <c r="DE25" s="1313" t="s">
        <v>326</v>
      </c>
      <c r="DF25" s="1440" t="s">
        <v>327</v>
      </c>
      <c r="DG25" s="1440" t="s">
        <v>328</v>
      </c>
      <c r="DH25" s="1065" t="s">
        <v>329</v>
      </c>
      <c r="DI25" s="1065" t="s">
        <v>330</v>
      </c>
      <c r="DJ25" s="1333" t="s">
        <v>331</v>
      </c>
      <c r="DK25" s="1055"/>
      <c r="DL25" s="1055"/>
      <c r="DM25" s="1055"/>
      <c r="DN25" s="1055"/>
      <c r="DO25" s="1055"/>
      <c r="DP25" s="1055"/>
    </row>
    <row r="26" spans="1:122" s="1053" customFormat="1" ht="32.25" customHeight="1" x14ac:dyDescent="0.2">
      <c r="A26" s="1097" t="s">
        <v>228</v>
      </c>
      <c r="B26" s="1318"/>
      <c r="C26" s="1444" t="s">
        <v>229</v>
      </c>
      <c r="D26" s="1318"/>
      <c r="E26" s="1444" t="s">
        <v>230</v>
      </c>
      <c r="F26" s="1444" t="s">
        <v>271</v>
      </c>
      <c r="G26" s="1445" t="s">
        <v>336</v>
      </c>
      <c r="H26" s="1054" t="s">
        <v>233</v>
      </c>
      <c r="I26" s="1054" t="s">
        <v>111</v>
      </c>
      <c r="J26" s="1054" t="s">
        <v>111</v>
      </c>
      <c r="K26" s="1054">
        <v>2023</v>
      </c>
      <c r="L26" s="1054">
        <v>2034</v>
      </c>
      <c r="M26" s="1318"/>
      <c r="N26" s="1318">
        <v>1</v>
      </c>
      <c r="O26" s="1318">
        <v>1</v>
      </c>
      <c r="P26" s="1318">
        <v>1</v>
      </c>
      <c r="Q26" s="1318">
        <v>1</v>
      </c>
      <c r="R26" s="1318">
        <v>1</v>
      </c>
      <c r="S26" s="1318">
        <v>1</v>
      </c>
      <c r="T26" s="1318">
        <v>1</v>
      </c>
      <c r="U26" s="1318">
        <v>1</v>
      </c>
      <c r="V26" s="1318">
        <v>1</v>
      </c>
      <c r="W26" s="1318">
        <v>1</v>
      </c>
      <c r="X26" s="1318">
        <v>1</v>
      </c>
      <c r="Y26" s="1318">
        <v>1</v>
      </c>
      <c r="Z26" s="1318">
        <v>1</v>
      </c>
      <c r="AA26" s="1440" t="s">
        <v>337</v>
      </c>
      <c r="AB26" s="1441">
        <v>7.1000000000000004E-3</v>
      </c>
      <c r="AC26" s="1443" t="s">
        <v>338</v>
      </c>
      <c r="AD26" s="1440" t="s">
        <v>339</v>
      </c>
      <c r="AE26" s="1313" t="s">
        <v>2193</v>
      </c>
      <c r="AF26" s="1313" t="s">
        <v>340</v>
      </c>
      <c r="AG26" s="1483" t="s">
        <v>2186</v>
      </c>
      <c r="AH26" s="1313" t="s">
        <v>341</v>
      </c>
      <c r="AI26" s="1313" t="s">
        <v>240</v>
      </c>
      <c r="AJ26" s="1313" t="s">
        <v>342</v>
      </c>
      <c r="AK26" s="1313" t="s">
        <v>342</v>
      </c>
      <c r="AL26" s="1052">
        <v>32</v>
      </c>
      <c r="AM26" s="1052">
        <v>2020</v>
      </c>
      <c r="AN26" s="1072">
        <v>44562</v>
      </c>
      <c r="AO26" s="1072">
        <v>45647</v>
      </c>
      <c r="AP26" s="1052">
        <v>32</v>
      </c>
      <c r="AQ26" s="1052">
        <v>35</v>
      </c>
      <c r="AR26" s="1052">
        <v>39</v>
      </c>
      <c r="AS26" s="1052"/>
      <c r="AT26" s="1052"/>
      <c r="AU26" s="1052"/>
      <c r="AV26" s="1052"/>
      <c r="AW26" s="1052"/>
      <c r="AX26" s="1052"/>
      <c r="AY26" s="1052"/>
      <c r="AZ26" s="1052"/>
      <c r="BA26" s="1052"/>
      <c r="BB26" s="1052"/>
      <c r="BC26" s="1052">
        <f t="shared" si="1"/>
        <v>106</v>
      </c>
      <c r="BD26" s="1071">
        <f>6112000/100000</f>
        <v>61.12</v>
      </c>
      <c r="BE26" s="1112"/>
      <c r="BF26" s="1061" t="s">
        <v>325</v>
      </c>
      <c r="BG26" s="1054" t="s">
        <v>343</v>
      </c>
      <c r="BH26" s="1071">
        <f>67232000/1000000</f>
        <v>67.231999999999999</v>
      </c>
      <c r="BI26" s="1112"/>
      <c r="BJ26" s="1061" t="s">
        <v>325</v>
      </c>
      <c r="BK26" s="1054" t="s">
        <v>343</v>
      </c>
      <c r="BL26" s="1071">
        <f>73955000/1000000</f>
        <v>73.954999999999998</v>
      </c>
      <c r="BM26" s="1112"/>
      <c r="BN26" s="1061" t="s">
        <v>325</v>
      </c>
      <c r="BO26" s="1054" t="s">
        <v>343</v>
      </c>
      <c r="BP26" s="1054"/>
      <c r="BQ26" s="1054"/>
      <c r="BR26" s="1054"/>
      <c r="BS26" s="1054"/>
      <c r="BT26" s="1054"/>
      <c r="BU26" s="1054"/>
      <c r="BV26" s="1054"/>
      <c r="BW26" s="1054"/>
      <c r="BX26" s="1054"/>
      <c r="BY26" s="1054"/>
      <c r="BZ26" s="1054"/>
      <c r="CA26" s="1054"/>
      <c r="CB26" s="1054"/>
      <c r="CC26" s="1054"/>
      <c r="CD26" s="1054"/>
      <c r="CE26" s="1054"/>
      <c r="CF26" s="1054"/>
      <c r="CG26" s="1054"/>
      <c r="CH26" s="1054"/>
      <c r="CI26" s="1054"/>
      <c r="CJ26" s="1054"/>
      <c r="CK26" s="1054"/>
      <c r="CL26" s="1054"/>
      <c r="CM26" s="1054"/>
      <c r="CN26" s="1054"/>
      <c r="CO26" s="1054"/>
      <c r="CP26" s="1054"/>
      <c r="CQ26" s="1054"/>
      <c r="CR26" s="1054"/>
      <c r="CS26" s="1054"/>
      <c r="CT26" s="1054"/>
      <c r="CU26" s="1054"/>
      <c r="CV26" s="1320"/>
      <c r="CW26" s="1054"/>
      <c r="CX26" s="1054"/>
      <c r="CY26" s="1054"/>
      <c r="CZ26" s="1114"/>
      <c r="DA26" s="1054"/>
      <c r="DB26" s="1054"/>
      <c r="DC26" s="1054"/>
      <c r="DD26" s="1321">
        <f>(BD26+BH26+BL26)</f>
        <v>202.30700000000002</v>
      </c>
      <c r="DE26" s="1313" t="s">
        <v>344</v>
      </c>
      <c r="DF26" s="1440" t="s">
        <v>345</v>
      </c>
      <c r="DG26" s="1440" t="s">
        <v>346</v>
      </c>
      <c r="DH26" s="1068" t="s">
        <v>347</v>
      </c>
      <c r="DI26" s="1068">
        <v>2976030</v>
      </c>
      <c r="DJ26" s="1329" t="s">
        <v>348</v>
      </c>
      <c r="DK26" s="1055"/>
      <c r="DL26" s="1055"/>
      <c r="DM26" s="1055"/>
      <c r="DN26" s="1055"/>
      <c r="DO26" s="1055"/>
      <c r="DP26" s="1055"/>
    </row>
    <row r="27" spans="1:122" s="1101" customFormat="1" ht="32.25" customHeight="1" x14ac:dyDescent="0.2">
      <c r="A27" s="1097" t="s">
        <v>228</v>
      </c>
      <c r="B27" s="1318"/>
      <c r="C27" s="1444" t="s">
        <v>229</v>
      </c>
      <c r="D27" s="1318"/>
      <c r="E27" s="1444" t="s">
        <v>230</v>
      </c>
      <c r="F27" s="1444" t="s">
        <v>304</v>
      </c>
      <c r="G27" s="1445" t="s">
        <v>232</v>
      </c>
      <c r="H27" s="1054" t="s">
        <v>233</v>
      </c>
      <c r="I27" s="1054" t="s">
        <v>111</v>
      </c>
      <c r="J27" s="1054" t="s">
        <v>111</v>
      </c>
      <c r="K27" s="1054">
        <v>2023</v>
      </c>
      <c r="L27" s="1054">
        <v>2034</v>
      </c>
      <c r="M27" s="1318"/>
      <c r="N27" s="1318">
        <v>1</v>
      </c>
      <c r="O27" s="1318">
        <v>1</v>
      </c>
      <c r="P27" s="1318">
        <v>1</v>
      </c>
      <c r="Q27" s="1318">
        <v>1</v>
      </c>
      <c r="R27" s="1318">
        <v>1</v>
      </c>
      <c r="S27" s="1318">
        <v>1</v>
      </c>
      <c r="T27" s="1318">
        <v>1</v>
      </c>
      <c r="U27" s="1318">
        <v>1</v>
      </c>
      <c r="V27" s="1318">
        <v>1</v>
      </c>
      <c r="W27" s="1318">
        <v>1</v>
      </c>
      <c r="X27" s="1318">
        <v>1</v>
      </c>
      <c r="Y27" s="1318">
        <v>1</v>
      </c>
      <c r="Z27" s="1318">
        <v>1</v>
      </c>
      <c r="AA27" s="1440" t="s">
        <v>349</v>
      </c>
      <c r="AB27" s="1441">
        <v>7.1000000000000004E-3</v>
      </c>
      <c r="AC27" s="1471" t="s">
        <v>350</v>
      </c>
      <c r="AD27" s="1471" t="s">
        <v>351</v>
      </c>
      <c r="AE27" s="1313" t="s">
        <v>2193</v>
      </c>
      <c r="AF27" s="1313" t="s">
        <v>340</v>
      </c>
      <c r="AG27" s="1483" t="s">
        <v>2186</v>
      </c>
      <c r="AH27" s="1059" t="s">
        <v>341</v>
      </c>
      <c r="AI27" s="1059" t="s">
        <v>240</v>
      </c>
      <c r="AJ27" s="1313" t="s">
        <v>342</v>
      </c>
      <c r="AK27" s="1313" t="s">
        <v>342</v>
      </c>
      <c r="AL27" s="1052">
        <v>61</v>
      </c>
      <c r="AM27" s="1052">
        <v>2020</v>
      </c>
      <c r="AN27" s="1072">
        <v>44562</v>
      </c>
      <c r="AO27" s="1072">
        <v>45647</v>
      </c>
      <c r="AP27" s="1052">
        <v>61</v>
      </c>
      <c r="AQ27" s="1052">
        <v>67</v>
      </c>
      <c r="AR27" s="1052">
        <v>74</v>
      </c>
      <c r="AS27" s="1052"/>
      <c r="AT27" s="1052"/>
      <c r="AU27" s="1052"/>
      <c r="AV27" s="1052"/>
      <c r="AW27" s="1052"/>
      <c r="AX27" s="1052"/>
      <c r="AY27" s="1052"/>
      <c r="AZ27" s="1052"/>
      <c r="BA27" s="1052"/>
      <c r="BB27" s="1052"/>
      <c r="BC27" s="1052">
        <f t="shared" si="1"/>
        <v>202</v>
      </c>
      <c r="BD27" s="1071">
        <f>258640000/1000000</f>
        <v>258.64</v>
      </c>
      <c r="BE27" s="1112"/>
      <c r="BF27" s="1061" t="s">
        <v>325</v>
      </c>
      <c r="BG27" s="1054">
        <v>7722</v>
      </c>
      <c r="BH27" s="1071">
        <f>312954000/1000000</f>
        <v>312.95400000000001</v>
      </c>
      <c r="BI27" s="1112"/>
      <c r="BJ27" s="1061" t="s">
        <v>325</v>
      </c>
      <c r="BK27" s="1054">
        <v>7722</v>
      </c>
      <c r="BL27" s="1071"/>
      <c r="BM27" s="1112"/>
      <c r="BN27" s="1061"/>
      <c r="BO27" s="1054"/>
      <c r="BP27" s="1054"/>
      <c r="BQ27" s="1054"/>
      <c r="BR27" s="1054"/>
      <c r="BS27" s="1054"/>
      <c r="BT27" s="1054"/>
      <c r="BU27" s="1054"/>
      <c r="BV27" s="1054"/>
      <c r="BW27" s="1054"/>
      <c r="BX27" s="1054"/>
      <c r="BY27" s="1054"/>
      <c r="BZ27" s="1054"/>
      <c r="CA27" s="1054"/>
      <c r="CB27" s="1054"/>
      <c r="CC27" s="1054"/>
      <c r="CD27" s="1054"/>
      <c r="CE27" s="1054"/>
      <c r="CF27" s="1054"/>
      <c r="CG27" s="1054"/>
      <c r="CH27" s="1054"/>
      <c r="CI27" s="1054"/>
      <c r="CJ27" s="1054"/>
      <c r="CK27" s="1054"/>
      <c r="CL27" s="1054"/>
      <c r="CM27" s="1054"/>
      <c r="CN27" s="1054"/>
      <c r="CO27" s="1054"/>
      <c r="CP27" s="1054"/>
      <c r="CQ27" s="1054"/>
      <c r="CR27" s="1054"/>
      <c r="CS27" s="1054"/>
      <c r="CT27" s="1054"/>
      <c r="CU27" s="1054"/>
      <c r="CV27" s="1320"/>
      <c r="CW27" s="1054"/>
      <c r="CX27" s="1054"/>
      <c r="CY27" s="1054"/>
      <c r="CZ27" s="1114"/>
      <c r="DA27" s="1054"/>
      <c r="DB27" s="1054"/>
      <c r="DC27" s="1054"/>
      <c r="DD27" s="1321">
        <f>(BD27+BH27)</f>
        <v>571.59400000000005</v>
      </c>
      <c r="DE27" s="1313" t="s">
        <v>344</v>
      </c>
      <c r="DF27" s="1440" t="s">
        <v>345</v>
      </c>
      <c r="DG27" s="1440" t="s">
        <v>352</v>
      </c>
      <c r="DH27" s="1068" t="s">
        <v>353</v>
      </c>
      <c r="DI27" s="1068">
        <v>2976030</v>
      </c>
      <c r="DJ27" s="1329" t="s">
        <v>354</v>
      </c>
      <c r="DK27" s="1055"/>
      <c r="DL27" s="1055"/>
      <c r="DM27" s="1055"/>
      <c r="DN27" s="1055"/>
      <c r="DO27" s="1055"/>
      <c r="DP27" s="1055"/>
      <c r="DQ27" s="1053"/>
      <c r="DR27" s="1053"/>
    </row>
    <row r="28" spans="1:122" s="1053" customFormat="1" ht="32.25" customHeight="1" x14ac:dyDescent="0.2">
      <c r="A28" s="1097" t="s">
        <v>228</v>
      </c>
      <c r="B28" s="1318"/>
      <c r="C28" s="1444" t="s">
        <v>229</v>
      </c>
      <c r="D28" s="1318"/>
      <c r="E28" s="1444" t="s">
        <v>230</v>
      </c>
      <c r="F28" s="1444" t="s">
        <v>271</v>
      </c>
      <c r="G28" s="1445" t="s">
        <v>232</v>
      </c>
      <c r="H28" s="1054" t="s">
        <v>233</v>
      </c>
      <c r="I28" s="1054" t="s">
        <v>111</v>
      </c>
      <c r="J28" s="1054" t="s">
        <v>111</v>
      </c>
      <c r="K28" s="1054">
        <v>2023</v>
      </c>
      <c r="L28" s="1054">
        <v>2034</v>
      </c>
      <c r="M28" s="1318"/>
      <c r="N28" s="1318">
        <v>1</v>
      </c>
      <c r="O28" s="1318">
        <v>1</v>
      </c>
      <c r="P28" s="1318">
        <v>1</v>
      </c>
      <c r="Q28" s="1318">
        <v>1</v>
      </c>
      <c r="R28" s="1318">
        <v>1</v>
      </c>
      <c r="S28" s="1318">
        <v>1</v>
      </c>
      <c r="T28" s="1318">
        <v>1</v>
      </c>
      <c r="U28" s="1318">
        <v>1</v>
      </c>
      <c r="V28" s="1318">
        <v>1</v>
      </c>
      <c r="W28" s="1318">
        <v>1</v>
      </c>
      <c r="X28" s="1318">
        <v>1</v>
      </c>
      <c r="Y28" s="1318">
        <v>1</v>
      </c>
      <c r="Z28" s="1318">
        <v>1</v>
      </c>
      <c r="AA28" s="1440" t="s">
        <v>355</v>
      </c>
      <c r="AB28" s="1441">
        <v>7.1000000000000004E-3</v>
      </c>
      <c r="AC28" s="1443" t="s">
        <v>356</v>
      </c>
      <c r="AD28" s="1440" t="s">
        <v>357</v>
      </c>
      <c r="AE28" s="1313" t="s">
        <v>2193</v>
      </c>
      <c r="AF28" s="1313" t="s">
        <v>340</v>
      </c>
      <c r="AG28" s="1483" t="s">
        <v>2186</v>
      </c>
      <c r="AH28" s="1313" t="s">
        <v>341</v>
      </c>
      <c r="AI28" s="1313" t="s">
        <v>240</v>
      </c>
      <c r="AJ28" s="1313" t="s">
        <v>342</v>
      </c>
      <c r="AK28" s="1313" t="s">
        <v>342</v>
      </c>
      <c r="AL28" s="1052">
        <v>24</v>
      </c>
      <c r="AM28" s="1052">
        <v>2020</v>
      </c>
      <c r="AN28" s="1072">
        <v>44562</v>
      </c>
      <c r="AO28" s="1072">
        <v>45647</v>
      </c>
      <c r="AP28" s="1052">
        <v>24</v>
      </c>
      <c r="AQ28" s="1052">
        <v>26</v>
      </c>
      <c r="AR28" s="1052">
        <v>29</v>
      </c>
      <c r="AS28" s="1052"/>
      <c r="AT28" s="1052"/>
      <c r="AU28" s="1052"/>
      <c r="AV28" s="1052"/>
      <c r="AW28" s="1052"/>
      <c r="AX28" s="1052"/>
      <c r="AY28" s="1052"/>
      <c r="AZ28" s="1052"/>
      <c r="BA28" s="1052"/>
      <c r="BB28" s="1052"/>
      <c r="BC28" s="1052">
        <f t="shared" si="1"/>
        <v>79</v>
      </c>
      <c r="BD28" s="1071">
        <f>68880000/1000000</f>
        <v>68.88</v>
      </c>
      <c r="BE28" s="1112"/>
      <c r="BF28" s="1061" t="s">
        <v>325</v>
      </c>
      <c r="BG28" s="1054">
        <v>7773</v>
      </c>
      <c r="BH28" s="1071">
        <f>75768000/1000000</f>
        <v>75.768000000000001</v>
      </c>
      <c r="BI28" s="1112"/>
      <c r="BJ28" s="1061" t="s">
        <v>325</v>
      </c>
      <c r="BK28" s="1054">
        <v>7773</v>
      </c>
      <c r="BL28" s="1071">
        <f>83344000/1000000</f>
        <v>83.343999999999994</v>
      </c>
      <c r="BM28" s="1112"/>
      <c r="BN28" s="1061" t="s">
        <v>325</v>
      </c>
      <c r="BO28" s="1054">
        <v>7773</v>
      </c>
      <c r="BP28" s="1054"/>
      <c r="BQ28" s="1054"/>
      <c r="BR28" s="1054"/>
      <c r="BS28" s="1054"/>
      <c r="BT28" s="1054"/>
      <c r="BU28" s="1054"/>
      <c r="BV28" s="1054"/>
      <c r="BW28" s="1054"/>
      <c r="BX28" s="1054"/>
      <c r="BY28" s="1054"/>
      <c r="BZ28" s="1054"/>
      <c r="CA28" s="1054"/>
      <c r="CB28" s="1054"/>
      <c r="CC28" s="1054"/>
      <c r="CD28" s="1054"/>
      <c r="CE28" s="1054"/>
      <c r="CF28" s="1054"/>
      <c r="CG28" s="1054"/>
      <c r="CH28" s="1054"/>
      <c r="CI28" s="1054"/>
      <c r="CJ28" s="1054"/>
      <c r="CK28" s="1054"/>
      <c r="CL28" s="1054"/>
      <c r="CM28" s="1054"/>
      <c r="CN28" s="1054"/>
      <c r="CO28" s="1054"/>
      <c r="CP28" s="1054"/>
      <c r="CQ28" s="1054"/>
      <c r="CR28" s="1054"/>
      <c r="CS28" s="1054"/>
      <c r="CT28" s="1054"/>
      <c r="CU28" s="1054"/>
      <c r="CV28" s="1320"/>
      <c r="CW28" s="1054"/>
      <c r="CX28" s="1054"/>
      <c r="CY28" s="1054"/>
      <c r="CZ28" s="1114"/>
      <c r="DA28" s="1054"/>
      <c r="DB28" s="1054"/>
      <c r="DC28" s="1054"/>
      <c r="DD28" s="1321">
        <f>(BD28+BH28+BL28)</f>
        <v>227.99199999999999</v>
      </c>
      <c r="DE28" s="1313" t="s">
        <v>344</v>
      </c>
      <c r="DF28" s="1440" t="s">
        <v>345</v>
      </c>
      <c r="DG28" s="1440" t="s">
        <v>358</v>
      </c>
      <c r="DH28" s="1068" t="s">
        <v>359</v>
      </c>
      <c r="DI28" s="1068">
        <v>2976030</v>
      </c>
      <c r="DJ28" s="1329" t="s">
        <v>360</v>
      </c>
      <c r="DK28" s="1055"/>
      <c r="DL28" s="1055"/>
      <c r="DM28" s="1055"/>
      <c r="DN28" s="1055"/>
      <c r="DO28" s="1055"/>
      <c r="DP28" s="1055"/>
    </row>
    <row r="29" spans="1:122" s="1053" customFormat="1" ht="32.25" customHeight="1" x14ac:dyDescent="0.2">
      <c r="A29" s="1097" t="s">
        <v>228</v>
      </c>
      <c r="B29" s="1318"/>
      <c r="C29" s="1444" t="s">
        <v>229</v>
      </c>
      <c r="D29" s="1318"/>
      <c r="E29" s="1444" t="s">
        <v>230</v>
      </c>
      <c r="F29" s="1444" t="s">
        <v>271</v>
      </c>
      <c r="G29" s="1445" t="s">
        <v>232</v>
      </c>
      <c r="H29" s="1054" t="s">
        <v>233</v>
      </c>
      <c r="I29" s="1054" t="s">
        <v>111</v>
      </c>
      <c r="J29" s="1054" t="s">
        <v>111</v>
      </c>
      <c r="K29" s="1054">
        <v>2023</v>
      </c>
      <c r="L29" s="1054">
        <v>2034</v>
      </c>
      <c r="M29" s="1318"/>
      <c r="N29" s="1318">
        <v>1</v>
      </c>
      <c r="O29" s="1318">
        <v>1</v>
      </c>
      <c r="P29" s="1318">
        <v>1</v>
      </c>
      <c r="Q29" s="1318">
        <v>1</v>
      </c>
      <c r="R29" s="1318">
        <v>1</v>
      </c>
      <c r="S29" s="1318">
        <v>1</v>
      </c>
      <c r="T29" s="1318">
        <v>1</v>
      </c>
      <c r="U29" s="1318">
        <v>1</v>
      </c>
      <c r="V29" s="1318">
        <v>1</v>
      </c>
      <c r="W29" s="1318">
        <v>1</v>
      </c>
      <c r="X29" s="1318">
        <v>1</v>
      </c>
      <c r="Y29" s="1318">
        <v>1</v>
      </c>
      <c r="Z29" s="1318">
        <v>1</v>
      </c>
      <c r="AA29" s="1443" t="s">
        <v>361</v>
      </c>
      <c r="AB29" s="1441">
        <v>7.1000000000000004E-3</v>
      </c>
      <c r="AC29" s="1443" t="s">
        <v>362</v>
      </c>
      <c r="AD29" s="1440" t="s">
        <v>363</v>
      </c>
      <c r="AE29" s="1313" t="s">
        <v>2193</v>
      </c>
      <c r="AF29" s="1313" t="s">
        <v>364</v>
      </c>
      <c r="AG29" s="1482" t="s">
        <v>365</v>
      </c>
      <c r="AH29" s="1073" t="s">
        <v>366</v>
      </c>
      <c r="AI29" s="1313" t="s">
        <v>367</v>
      </c>
      <c r="AJ29" s="1313" t="s">
        <v>241</v>
      </c>
      <c r="AK29" s="1313">
        <v>119</v>
      </c>
      <c r="AL29" s="1052">
        <v>300</v>
      </c>
      <c r="AM29" s="1052">
        <v>2021</v>
      </c>
      <c r="AN29" s="1072">
        <v>44562</v>
      </c>
      <c r="AO29" s="1072">
        <v>45657</v>
      </c>
      <c r="AP29" s="1052">
        <v>300</v>
      </c>
      <c r="AQ29" s="1052">
        <f>+(AP29*5%)+AP29</f>
        <v>315</v>
      </c>
      <c r="AR29" s="1074">
        <f>+(AQ29*5%)+AQ29</f>
        <v>330.75</v>
      </c>
      <c r="AS29" s="1052"/>
      <c r="AT29" s="1052"/>
      <c r="AU29" s="1052"/>
      <c r="AV29" s="1052"/>
      <c r="AW29" s="1052"/>
      <c r="AX29" s="1052"/>
      <c r="AY29" s="1052"/>
      <c r="AZ29" s="1052"/>
      <c r="BA29" s="1052"/>
      <c r="BB29" s="1052"/>
      <c r="BC29" s="1074">
        <f>SUM(AP29:AR29)</f>
        <v>945.75</v>
      </c>
      <c r="BD29" s="1071">
        <v>20720</v>
      </c>
      <c r="BE29" s="1061">
        <v>65868</v>
      </c>
      <c r="BF29" s="1061" t="s">
        <v>368</v>
      </c>
      <c r="BG29" s="1054">
        <v>7863</v>
      </c>
      <c r="BH29" s="1071">
        <v>8616</v>
      </c>
      <c r="BI29" s="1061">
        <v>54493</v>
      </c>
      <c r="BJ29" s="1061" t="s">
        <v>368</v>
      </c>
      <c r="BK29" s="1054">
        <v>7863</v>
      </c>
      <c r="BL29" s="1071">
        <v>8654</v>
      </c>
      <c r="BM29" s="1112">
        <v>9958</v>
      </c>
      <c r="BN29" s="1061" t="s">
        <v>368</v>
      </c>
      <c r="BO29" s="1054">
        <v>7863</v>
      </c>
      <c r="BP29" s="1069"/>
      <c r="BQ29" s="1112"/>
      <c r="BR29" s="1061"/>
      <c r="BS29" s="1054"/>
      <c r="BT29" s="1054"/>
      <c r="BU29" s="1054"/>
      <c r="BV29" s="1054"/>
      <c r="BW29" s="1054"/>
      <c r="BX29" s="1054"/>
      <c r="BY29" s="1054"/>
      <c r="BZ29" s="1054"/>
      <c r="CA29" s="1054"/>
      <c r="CB29" s="1054"/>
      <c r="CC29" s="1054"/>
      <c r="CD29" s="1054"/>
      <c r="CE29" s="1054"/>
      <c r="CF29" s="1054"/>
      <c r="CG29" s="1054"/>
      <c r="CH29" s="1054"/>
      <c r="CI29" s="1054"/>
      <c r="CJ29" s="1054"/>
      <c r="CK29" s="1054"/>
      <c r="CL29" s="1054"/>
      <c r="CM29" s="1054"/>
      <c r="CN29" s="1054"/>
      <c r="CO29" s="1054"/>
      <c r="CP29" s="1054"/>
      <c r="CQ29" s="1054"/>
      <c r="CR29" s="1054"/>
      <c r="CS29" s="1054"/>
      <c r="CT29" s="1054"/>
      <c r="CU29" s="1054"/>
      <c r="CV29" s="1320"/>
      <c r="CW29" s="1054"/>
      <c r="CX29" s="1054"/>
      <c r="CY29" s="1054"/>
      <c r="CZ29" s="1114"/>
      <c r="DA29" s="1054"/>
      <c r="DB29" s="1054"/>
      <c r="DC29" s="1054"/>
      <c r="DD29" s="1321">
        <f>(BD29+BH29+BL29+BP29)</f>
        <v>37990</v>
      </c>
      <c r="DE29" s="1313" t="s">
        <v>344</v>
      </c>
      <c r="DF29" s="1440" t="s">
        <v>369</v>
      </c>
      <c r="DG29" s="1440" t="s">
        <v>370</v>
      </c>
      <c r="DH29" s="1066" t="s">
        <v>371</v>
      </c>
      <c r="DI29" s="1066">
        <v>3693777</v>
      </c>
      <c r="DJ29" s="1329" t="s">
        <v>372</v>
      </c>
      <c r="DK29" s="1056" t="s">
        <v>373</v>
      </c>
      <c r="DL29" s="1056" t="s">
        <v>369</v>
      </c>
      <c r="DM29" s="1056" t="s">
        <v>370</v>
      </c>
      <c r="DN29" s="1056" t="s">
        <v>374</v>
      </c>
      <c r="DO29" s="1056">
        <v>3693777</v>
      </c>
      <c r="DP29" s="1062" t="s">
        <v>375</v>
      </c>
    </row>
    <row r="30" spans="1:122" s="1053" customFormat="1" ht="32.25" customHeight="1" x14ac:dyDescent="0.2">
      <c r="A30" s="1097" t="s">
        <v>228</v>
      </c>
      <c r="B30" s="1318"/>
      <c r="C30" s="1444" t="s">
        <v>229</v>
      </c>
      <c r="D30" s="1318"/>
      <c r="E30" s="1444" t="s">
        <v>230</v>
      </c>
      <c r="F30" s="1444" t="s">
        <v>271</v>
      </c>
      <c r="G30" s="1445" t="s">
        <v>232</v>
      </c>
      <c r="H30" s="1054" t="s">
        <v>233</v>
      </c>
      <c r="I30" s="1054" t="s">
        <v>111</v>
      </c>
      <c r="J30" s="1054" t="s">
        <v>111</v>
      </c>
      <c r="K30" s="1054">
        <v>2023</v>
      </c>
      <c r="L30" s="1054">
        <v>2034</v>
      </c>
      <c r="M30" s="1318"/>
      <c r="N30" s="1318">
        <v>1</v>
      </c>
      <c r="O30" s="1318">
        <v>1</v>
      </c>
      <c r="P30" s="1318">
        <v>1</v>
      </c>
      <c r="Q30" s="1318">
        <v>1</v>
      </c>
      <c r="R30" s="1318">
        <v>1</v>
      </c>
      <c r="S30" s="1318">
        <v>1</v>
      </c>
      <c r="T30" s="1318">
        <v>1</v>
      </c>
      <c r="U30" s="1318">
        <v>1</v>
      </c>
      <c r="V30" s="1318">
        <v>1</v>
      </c>
      <c r="W30" s="1318">
        <v>1</v>
      </c>
      <c r="X30" s="1318">
        <v>1</v>
      </c>
      <c r="Y30" s="1318">
        <v>1</v>
      </c>
      <c r="Z30" s="1318">
        <v>1</v>
      </c>
      <c r="AA30" s="1443" t="s">
        <v>376</v>
      </c>
      <c r="AB30" s="1441">
        <v>7.1000000000000004E-3</v>
      </c>
      <c r="AC30" s="1443" t="s">
        <v>377</v>
      </c>
      <c r="AD30" s="1443" t="s">
        <v>378</v>
      </c>
      <c r="AE30" s="1313" t="s">
        <v>2193</v>
      </c>
      <c r="AF30" s="1313" t="s">
        <v>364</v>
      </c>
      <c r="AG30" s="1482" t="s">
        <v>365</v>
      </c>
      <c r="AH30" s="1073" t="s">
        <v>366</v>
      </c>
      <c r="AI30" s="1073" t="s">
        <v>367</v>
      </c>
      <c r="AJ30" s="1054" t="s">
        <v>241</v>
      </c>
      <c r="AK30" s="1054">
        <v>122</v>
      </c>
      <c r="AL30" s="1052">
        <v>280</v>
      </c>
      <c r="AM30" s="1052">
        <v>2021</v>
      </c>
      <c r="AN30" s="1072">
        <v>44562</v>
      </c>
      <c r="AO30" s="1072">
        <v>45657</v>
      </c>
      <c r="AP30" s="1052">
        <v>280</v>
      </c>
      <c r="AQ30" s="1052">
        <f>+(AP30*5%)+AP30</f>
        <v>294</v>
      </c>
      <c r="AR30" s="1074">
        <f>+(AQ30*5%)+AQ30</f>
        <v>308.7</v>
      </c>
      <c r="AS30" s="1052"/>
      <c r="AT30" s="1052"/>
      <c r="AU30" s="1052"/>
      <c r="AV30" s="1052"/>
      <c r="AW30" s="1052"/>
      <c r="AX30" s="1052"/>
      <c r="AY30" s="1052"/>
      <c r="AZ30" s="1052"/>
      <c r="BA30" s="1052"/>
      <c r="BB30" s="1052"/>
      <c r="BC30" s="1074">
        <f>SUM(AP30:AR30)</f>
        <v>882.7</v>
      </c>
      <c r="BD30" s="1071">
        <v>4351</v>
      </c>
      <c r="BE30" s="1061">
        <v>65868</v>
      </c>
      <c r="BF30" s="1061" t="s">
        <v>379</v>
      </c>
      <c r="BG30" s="1054">
        <v>7863</v>
      </c>
      <c r="BH30" s="1071">
        <v>0</v>
      </c>
      <c r="BI30" s="1061">
        <v>54493</v>
      </c>
      <c r="BJ30" s="1061" t="s">
        <v>368</v>
      </c>
      <c r="BK30" s="1054">
        <v>7863</v>
      </c>
      <c r="BL30" s="1071">
        <v>0</v>
      </c>
      <c r="BM30" s="1112">
        <v>9958</v>
      </c>
      <c r="BN30" s="1061" t="s">
        <v>368</v>
      </c>
      <c r="BO30" s="1054">
        <v>7863</v>
      </c>
      <c r="BP30" s="1069"/>
      <c r="BQ30" s="1112"/>
      <c r="BR30" s="1061"/>
      <c r="BS30" s="1054"/>
      <c r="BT30" s="1054"/>
      <c r="BU30" s="1054"/>
      <c r="BV30" s="1054"/>
      <c r="BW30" s="1054"/>
      <c r="BX30" s="1054"/>
      <c r="BY30" s="1054"/>
      <c r="BZ30" s="1054"/>
      <c r="CA30" s="1054"/>
      <c r="CB30" s="1054"/>
      <c r="CC30" s="1054"/>
      <c r="CD30" s="1054"/>
      <c r="CE30" s="1054"/>
      <c r="CF30" s="1054"/>
      <c r="CG30" s="1054"/>
      <c r="CH30" s="1054"/>
      <c r="CI30" s="1054"/>
      <c r="CJ30" s="1054"/>
      <c r="CK30" s="1054"/>
      <c r="CL30" s="1054"/>
      <c r="CM30" s="1054"/>
      <c r="CN30" s="1054"/>
      <c r="CO30" s="1054"/>
      <c r="CP30" s="1054"/>
      <c r="CQ30" s="1054"/>
      <c r="CR30" s="1054"/>
      <c r="CS30" s="1054"/>
      <c r="CT30" s="1054"/>
      <c r="CU30" s="1054"/>
      <c r="CV30" s="1320"/>
      <c r="CW30" s="1054"/>
      <c r="CX30" s="1054"/>
      <c r="CY30" s="1054"/>
      <c r="CZ30" s="1114"/>
      <c r="DA30" s="1054"/>
      <c r="DB30" s="1054"/>
      <c r="DC30" s="1054"/>
      <c r="DD30" s="1321">
        <f>(BD30+BH30+BL30+BP30)</f>
        <v>4351</v>
      </c>
      <c r="DE30" s="1313" t="s">
        <v>344</v>
      </c>
      <c r="DF30" s="1440" t="s">
        <v>369</v>
      </c>
      <c r="DG30" s="1440" t="s">
        <v>370</v>
      </c>
      <c r="DH30" s="1066" t="s">
        <v>371</v>
      </c>
      <c r="DI30" s="1066">
        <v>3693777</v>
      </c>
      <c r="DJ30" s="1329" t="s">
        <v>372</v>
      </c>
      <c r="DK30" s="1056" t="s">
        <v>373</v>
      </c>
      <c r="DL30" s="1056" t="s">
        <v>369</v>
      </c>
      <c r="DM30" s="1056" t="s">
        <v>370</v>
      </c>
      <c r="DN30" s="1060" t="s">
        <v>374</v>
      </c>
      <c r="DO30" s="1055">
        <v>3693777</v>
      </c>
      <c r="DP30" s="1062" t="s">
        <v>375</v>
      </c>
    </row>
    <row r="31" spans="1:122" s="1053" customFormat="1" ht="32.25" customHeight="1" x14ac:dyDescent="0.2">
      <c r="A31" s="1097" t="s">
        <v>228</v>
      </c>
      <c r="B31" s="1318"/>
      <c r="C31" s="1444" t="s">
        <v>229</v>
      </c>
      <c r="D31" s="1318"/>
      <c r="E31" s="1444" t="s">
        <v>230</v>
      </c>
      <c r="F31" s="1444" t="s">
        <v>276</v>
      </c>
      <c r="G31" s="1445" t="s">
        <v>232</v>
      </c>
      <c r="H31" s="1054" t="s">
        <v>233</v>
      </c>
      <c r="I31" s="1054" t="s">
        <v>111</v>
      </c>
      <c r="J31" s="1054" t="s">
        <v>111</v>
      </c>
      <c r="K31" s="1054">
        <v>2023</v>
      </c>
      <c r="L31" s="1054">
        <v>2034</v>
      </c>
      <c r="M31" s="1318"/>
      <c r="N31" s="1318">
        <v>1</v>
      </c>
      <c r="O31" s="1318">
        <v>1</v>
      </c>
      <c r="P31" s="1318">
        <v>1</v>
      </c>
      <c r="Q31" s="1318">
        <v>1</v>
      </c>
      <c r="R31" s="1318">
        <v>1</v>
      </c>
      <c r="S31" s="1318">
        <v>1</v>
      </c>
      <c r="T31" s="1318">
        <v>1</v>
      </c>
      <c r="U31" s="1318">
        <v>1</v>
      </c>
      <c r="V31" s="1318">
        <v>1</v>
      </c>
      <c r="W31" s="1318">
        <v>1</v>
      </c>
      <c r="X31" s="1318">
        <v>1</v>
      </c>
      <c r="Y31" s="1318">
        <v>1</v>
      </c>
      <c r="Z31" s="1318">
        <v>1</v>
      </c>
      <c r="AA31" s="1443" t="s">
        <v>380</v>
      </c>
      <c r="AB31" s="1441">
        <v>7.1000000000000004E-3</v>
      </c>
      <c r="AC31" s="1443" t="s">
        <v>381</v>
      </c>
      <c r="AD31" s="1443" t="s">
        <v>382</v>
      </c>
      <c r="AE31" s="1313" t="s">
        <v>2193</v>
      </c>
      <c r="AF31" s="1052" t="s">
        <v>364</v>
      </c>
      <c r="AG31" s="1483" t="s">
        <v>383</v>
      </c>
      <c r="AH31" s="1052" t="s">
        <v>384</v>
      </c>
      <c r="AI31" s="1052" t="s">
        <v>367</v>
      </c>
      <c r="AJ31" s="1054" t="s">
        <v>241</v>
      </c>
      <c r="AK31" s="1052">
        <v>117</v>
      </c>
      <c r="AL31" s="1052">
        <v>250</v>
      </c>
      <c r="AM31" s="1052">
        <v>2021</v>
      </c>
      <c r="AN31" s="1072">
        <v>44562</v>
      </c>
      <c r="AO31" s="1072">
        <v>45657</v>
      </c>
      <c r="AP31" s="1054">
        <v>300</v>
      </c>
      <c r="AQ31" s="1054">
        <v>360</v>
      </c>
      <c r="AR31" s="1054">
        <v>420</v>
      </c>
      <c r="AS31" s="1075"/>
      <c r="AT31" s="1075"/>
      <c r="AU31" s="1075"/>
      <c r="AV31" s="1075"/>
      <c r="AW31" s="1075"/>
      <c r="AX31" s="1075"/>
      <c r="AY31" s="1075"/>
      <c r="AZ31" s="1075"/>
      <c r="BA31" s="1075"/>
      <c r="BB31" s="1075"/>
      <c r="BC31" s="1054">
        <v>1080</v>
      </c>
      <c r="BD31" s="1071">
        <v>24450</v>
      </c>
      <c r="BE31" s="1069">
        <v>50317</v>
      </c>
      <c r="BF31" s="1052" t="s">
        <v>297</v>
      </c>
      <c r="BG31" s="1054">
        <v>7874</v>
      </c>
      <c r="BH31" s="1071">
        <v>13500</v>
      </c>
      <c r="BI31" s="1069">
        <v>31612</v>
      </c>
      <c r="BJ31" s="1069" t="s">
        <v>325</v>
      </c>
      <c r="BK31" s="1052">
        <v>7874</v>
      </c>
      <c r="BL31" s="1071">
        <v>1433</v>
      </c>
      <c r="BM31" s="1069">
        <v>7430</v>
      </c>
      <c r="BN31" s="1052" t="s">
        <v>297</v>
      </c>
      <c r="BO31" s="1052">
        <v>7874</v>
      </c>
      <c r="BP31" s="1069"/>
      <c r="BQ31" s="1069"/>
      <c r="BR31" s="1052"/>
      <c r="BS31" s="1052"/>
      <c r="BT31" s="1054"/>
      <c r="BU31" s="1054"/>
      <c r="BV31" s="1054"/>
      <c r="BW31" s="1054"/>
      <c r="BX31" s="1054"/>
      <c r="BY31" s="1054"/>
      <c r="BZ31" s="1054"/>
      <c r="CA31" s="1054"/>
      <c r="CB31" s="1054"/>
      <c r="CC31" s="1054"/>
      <c r="CD31" s="1054"/>
      <c r="CE31" s="1054"/>
      <c r="CF31" s="1054"/>
      <c r="CG31" s="1054"/>
      <c r="CH31" s="1054"/>
      <c r="CI31" s="1054"/>
      <c r="CJ31" s="1054"/>
      <c r="CK31" s="1054"/>
      <c r="CL31" s="1054"/>
      <c r="CM31" s="1054"/>
      <c r="CN31" s="1054"/>
      <c r="CO31" s="1054"/>
      <c r="CP31" s="1054"/>
      <c r="CQ31" s="1054"/>
      <c r="CR31" s="1054"/>
      <c r="CS31" s="1054"/>
      <c r="CT31" s="1054"/>
      <c r="CU31" s="1054"/>
      <c r="CV31" s="1320"/>
      <c r="CW31" s="1054"/>
      <c r="CX31" s="1054"/>
      <c r="CY31" s="1054"/>
      <c r="CZ31" s="1114"/>
      <c r="DA31" s="1054"/>
      <c r="DB31" s="1054"/>
      <c r="DC31" s="1054"/>
      <c r="DD31" s="1321">
        <f>(BD31+BH31+BL31+BP31)</f>
        <v>39383</v>
      </c>
      <c r="DE31" s="1313" t="s">
        <v>344</v>
      </c>
      <c r="DF31" s="1440" t="s">
        <v>369</v>
      </c>
      <c r="DG31" s="1443" t="s">
        <v>385</v>
      </c>
      <c r="DH31" s="1068" t="s">
        <v>386</v>
      </c>
      <c r="DI31" s="1068">
        <v>3693777</v>
      </c>
      <c r="DJ31" s="1329" t="s">
        <v>387</v>
      </c>
      <c r="DK31" s="1060" t="s">
        <v>344</v>
      </c>
      <c r="DL31" s="1060" t="s">
        <v>388</v>
      </c>
      <c r="DM31" s="1060" t="s">
        <v>385</v>
      </c>
      <c r="DN31" s="1060" t="s">
        <v>389</v>
      </c>
      <c r="DO31" s="1060">
        <v>3693777</v>
      </c>
      <c r="DP31" s="1062" t="s">
        <v>390</v>
      </c>
    </row>
    <row r="32" spans="1:122" s="1053" customFormat="1" ht="32.25" customHeight="1" x14ac:dyDescent="0.2">
      <c r="A32" s="1097" t="s">
        <v>228</v>
      </c>
      <c r="B32" s="1318"/>
      <c r="C32" s="1444" t="s">
        <v>229</v>
      </c>
      <c r="D32" s="1318"/>
      <c r="E32" s="1444" t="s">
        <v>230</v>
      </c>
      <c r="F32" s="1444" t="s">
        <v>271</v>
      </c>
      <c r="G32" s="1445" t="s">
        <v>232</v>
      </c>
      <c r="H32" s="1054" t="s">
        <v>233</v>
      </c>
      <c r="I32" s="1054" t="s">
        <v>111</v>
      </c>
      <c r="J32" s="1054" t="s">
        <v>111</v>
      </c>
      <c r="K32" s="1054">
        <v>2023</v>
      </c>
      <c r="L32" s="1054">
        <v>2034</v>
      </c>
      <c r="M32" s="1318"/>
      <c r="N32" s="1318">
        <v>1</v>
      </c>
      <c r="O32" s="1318">
        <v>1</v>
      </c>
      <c r="P32" s="1318">
        <v>1</v>
      </c>
      <c r="Q32" s="1318">
        <v>1</v>
      </c>
      <c r="R32" s="1318">
        <v>1</v>
      </c>
      <c r="S32" s="1318">
        <v>1</v>
      </c>
      <c r="T32" s="1318">
        <v>1</v>
      </c>
      <c r="U32" s="1318">
        <v>1</v>
      </c>
      <c r="V32" s="1318">
        <v>1</v>
      </c>
      <c r="W32" s="1318">
        <v>1</v>
      </c>
      <c r="X32" s="1318">
        <v>1</v>
      </c>
      <c r="Y32" s="1318">
        <v>1</v>
      </c>
      <c r="Z32" s="1318">
        <v>1</v>
      </c>
      <c r="AA32" s="1443" t="s">
        <v>391</v>
      </c>
      <c r="AB32" s="1441">
        <v>7.1000000000000004E-3</v>
      </c>
      <c r="AC32" s="1472" t="s">
        <v>392</v>
      </c>
      <c r="AD32" s="1472" t="s">
        <v>393</v>
      </c>
      <c r="AE32" s="1313" t="s">
        <v>2193</v>
      </c>
      <c r="AF32" s="1076" t="s">
        <v>364</v>
      </c>
      <c r="AG32" s="1484" t="s">
        <v>394</v>
      </c>
      <c r="AH32" s="1076" t="s">
        <v>395</v>
      </c>
      <c r="AI32" s="1076" t="s">
        <v>367</v>
      </c>
      <c r="AJ32" s="1052" t="s">
        <v>241</v>
      </c>
      <c r="AK32" s="1052">
        <v>182</v>
      </c>
      <c r="AL32" s="1052" t="s">
        <v>111</v>
      </c>
      <c r="AM32" s="1052" t="s">
        <v>111</v>
      </c>
      <c r="AN32" s="1072">
        <v>44562</v>
      </c>
      <c r="AO32" s="1072">
        <v>45657</v>
      </c>
      <c r="AP32" s="1116">
        <v>40</v>
      </c>
      <c r="AQ32" s="1054">
        <v>42</v>
      </c>
      <c r="AR32" s="1054">
        <v>45</v>
      </c>
      <c r="AS32" s="1054"/>
      <c r="AT32" s="1075"/>
      <c r="AU32" s="1075"/>
      <c r="AV32" s="1075"/>
      <c r="AW32" s="1075"/>
      <c r="AX32" s="1075"/>
      <c r="AY32" s="1075"/>
      <c r="AZ32" s="1075"/>
      <c r="BA32" s="1075"/>
      <c r="BB32" s="1075"/>
      <c r="BC32" s="1074">
        <f>(AP32+AQ32+AR32)</f>
        <v>127</v>
      </c>
      <c r="BD32" s="1071">
        <v>557</v>
      </c>
      <c r="BE32" s="1112">
        <v>5591</v>
      </c>
      <c r="BF32" s="1061" t="s">
        <v>379</v>
      </c>
      <c r="BG32" s="1052">
        <v>7846</v>
      </c>
      <c r="BH32" s="1071">
        <v>700</v>
      </c>
      <c r="BI32" s="1112">
        <v>6590</v>
      </c>
      <c r="BJ32" s="1061" t="s">
        <v>368</v>
      </c>
      <c r="BK32" s="1052">
        <v>7846</v>
      </c>
      <c r="BL32" s="1071">
        <v>20</v>
      </c>
      <c r="BM32" s="1112">
        <v>2128</v>
      </c>
      <c r="BN32" s="1061" t="s">
        <v>368</v>
      </c>
      <c r="BO32" s="1054">
        <v>7846</v>
      </c>
      <c r="BP32" s="1335"/>
      <c r="BQ32" s="1054"/>
      <c r="BR32" s="1054"/>
      <c r="BS32" s="1054"/>
      <c r="BT32" s="1054"/>
      <c r="BU32" s="1054"/>
      <c r="BV32" s="1054"/>
      <c r="BW32" s="1054"/>
      <c r="BX32" s="1054"/>
      <c r="BY32" s="1054"/>
      <c r="BZ32" s="1054"/>
      <c r="CA32" s="1054"/>
      <c r="CB32" s="1054"/>
      <c r="CC32" s="1054"/>
      <c r="CD32" s="1054"/>
      <c r="CE32" s="1054"/>
      <c r="CF32" s="1054"/>
      <c r="CG32" s="1054"/>
      <c r="CH32" s="1054"/>
      <c r="CI32" s="1054"/>
      <c r="CJ32" s="1054"/>
      <c r="CK32" s="1054"/>
      <c r="CL32" s="1054"/>
      <c r="CM32" s="1054"/>
      <c r="CN32" s="1054"/>
      <c r="CO32" s="1054"/>
      <c r="CP32" s="1054"/>
      <c r="CQ32" s="1054"/>
      <c r="CR32" s="1054"/>
      <c r="CS32" s="1054"/>
      <c r="CT32" s="1054"/>
      <c r="CU32" s="1054"/>
      <c r="CV32" s="1320"/>
      <c r="CW32" s="1054"/>
      <c r="CX32" s="1054"/>
      <c r="CY32" s="1054"/>
      <c r="CZ32" s="1114"/>
      <c r="DA32" s="1054"/>
      <c r="DB32" s="1054"/>
      <c r="DC32" s="1054"/>
      <c r="DD32" s="1321">
        <f>(BD32+BH32+BL32+BP32)</f>
        <v>1277</v>
      </c>
      <c r="DE32" s="1313" t="s">
        <v>344</v>
      </c>
      <c r="DF32" s="1440" t="s">
        <v>369</v>
      </c>
      <c r="DG32" s="1443" t="s">
        <v>396</v>
      </c>
      <c r="DH32" s="1068" t="s">
        <v>397</v>
      </c>
      <c r="DI32" s="1068">
        <v>3693777</v>
      </c>
      <c r="DJ32" s="1329" t="s">
        <v>398</v>
      </c>
      <c r="DK32" s="1055"/>
      <c r="DL32" s="1055"/>
      <c r="DM32" s="1055"/>
      <c r="DN32" s="1055"/>
      <c r="DO32" s="1055"/>
      <c r="DP32" s="1055"/>
    </row>
    <row r="33" spans="1:122" s="1053" customFormat="1" ht="32.25" customHeight="1" x14ac:dyDescent="0.2">
      <c r="A33" s="1097" t="s">
        <v>228</v>
      </c>
      <c r="B33" s="1318"/>
      <c r="C33" s="1444" t="s">
        <v>229</v>
      </c>
      <c r="D33" s="1318"/>
      <c r="E33" s="1444" t="s">
        <v>230</v>
      </c>
      <c r="F33" s="1444" t="s">
        <v>271</v>
      </c>
      <c r="G33" s="1445" t="s">
        <v>232</v>
      </c>
      <c r="H33" s="1054" t="s">
        <v>233</v>
      </c>
      <c r="I33" s="1054" t="s">
        <v>111</v>
      </c>
      <c r="J33" s="1054" t="s">
        <v>111</v>
      </c>
      <c r="K33" s="1054">
        <v>2023</v>
      </c>
      <c r="L33" s="1054">
        <v>2034</v>
      </c>
      <c r="M33" s="1318"/>
      <c r="N33" s="1318">
        <v>1</v>
      </c>
      <c r="O33" s="1318">
        <v>1</v>
      </c>
      <c r="P33" s="1318">
        <v>1</v>
      </c>
      <c r="Q33" s="1318">
        <v>1</v>
      </c>
      <c r="R33" s="1318">
        <v>1</v>
      </c>
      <c r="S33" s="1318">
        <v>1</v>
      </c>
      <c r="T33" s="1318">
        <v>1</v>
      </c>
      <c r="U33" s="1318">
        <v>1</v>
      </c>
      <c r="V33" s="1318">
        <v>1</v>
      </c>
      <c r="W33" s="1318">
        <v>1</v>
      </c>
      <c r="X33" s="1318">
        <v>1</v>
      </c>
      <c r="Y33" s="1318">
        <v>1</v>
      </c>
      <c r="Z33" s="1318">
        <v>1</v>
      </c>
      <c r="AA33" s="1443" t="s">
        <v>399</v>
      </c>
      <c r="AB33" s="1441">
        <v>7.1000000000000004E-3</v>
      </c>
      <c r="AC33" s="1443" t="s">
        <v>400</v>
      </c>
      <c r="AD33" s="1443" t="s">
        <v>401</v>
      </c>
      <c r="AE33" s="1313" t="s">
        <v>2193</v>
      </c>
      <c r="AF33" s="1052" t="s">
        <v>364</v>
      </c>
      <c r="AG33" s="1483" t="s">
        <v>394</v>
      </c>
      <c r="AH33" s="1052" t="s">
        <v>402</v>
      </c>
      <c r="AI33" s="1052" t="s">
        <v>240</v>
      </c>
      <c r="AJ33" s="1052" t="s">
        <v>241</v>
      </c>
      <c r="AK33" s="1052">
        <v>182</v>
      </c>
      <c r="AL33" s="1052" t="s">
        <v>111</v>
      </c>
      <c r="AM33" s="1052" t="s">
        <v>111</v>
      </c>
      <c r="AN33" s="1072">
        <v>44562</v>
      </c>
      <c r="AO33" s="1072">
        <v>45657</v>
      </c>
      <c r="AP33" s="1074">
        <v>16</v>
      </c>
      <c r="AQ33" s="1074">
        <v>18</v>
      </c>
      <c r="AR33" s="1074">
        <v>20</v>
      </c>
      <c r="AS33" s="1075"/>
      <c r="AT33" s="1075"/>
      <c r="AU33" s="1075"/>
      <c r="AV33" s="1075"/>
      <c r="AW33" s="1075"/>
      <c r="AX33" s="1075"/>
      <c r="AY33" s="1075"/>
      <c r="AZ33" s="1075"/>
      <c r="BA33" s="1075"/>
      <c r="BB33" s="1075"/>
      <c r="BC33" s="1074">
        <f>(AP33+AQ33+AR33)</f>
        <v>54</v>
      </c>
      <c r="BD33" s="1071">
        <v>1754</v>
      </c>
      <c r="BE33" s="1112">
        <v>2518</v>
      </c>
      <c r="BF33" s="1061" t="s">
        <v>379</v>
      </c>
      <c r="BG33" s="1052">
        <v>7845</v>
      </c>
      <c r="BH33" s="1071">
        <v>3910</v>
      </c>
      <c r="BI33" s="1112">
        <v>3910</v>
      </c>
      <c r="BJ33" s="1061" t="s">
        <v>368</v>
      </c>
      <c r="BK33" s="1052">
        <v>7845</v>
      </c>
      <c r="BL33" s="1071">
        <v>1206</v>
      </c>
      <c r="BM33" s="1112">
        <v>1206</v>
      </c>
      <c r="BN33" s="1061" t="s">
        <v>368</v>
      </c>
      <c r="BO33" s="1054">
        <v>7845</v>
      </c>
      <c r="BP33" s="1054"/>
      <c r="BQ33" s="1054"/>
      <c r="BR33" s="1054"/>
      <c r="BS33" s="1054"/>
      <c r="BT33" s="1054"/>
      <c r="BU33" s="1054"/>
      <c r="BV33" s="1054"/>
      <c r="BW33" s="1054"/>
      <c r="BX33" s="1054"/>
      <c r="BY33" s="1054"/>
      <c r="BZ33" s="1054"/>
      <c r="CA33" s="1054"/>
      <c r="CB33" s="1054"/>
      <c r="CC33" s="1054"/>
      <c r="CD33" s="1054"/>
      <c r="CE33" s="1054"/>
      <c r="CF33" s="1054"/>
      <c r="CG33" s="1054"/>
      <c r="CH33" s="1054"/>
      <c r="CI33" s="1054"/>
      <c r="CJ33" s="1054"/>
      <c r="CK33" s="1054"/>
      <c r="CL33" s="1054"/>
      <c r="CM33" s="1054"/>
      <c r="CN33" s="1054"/>
      <c r="CO33" s="1054"/>
      <c r="CP33" s="1054"/>
      <c r="CQ33" s="1054"/>
      <c r="CR33" s="1054"/>
      <c r="CS33" s="1054"/>
      <c r="CT33" s="1054"/>
      <c r="CU33" s="1054"/>
      <c r="CV33" s="1320"/>
      <c r="CW33" s="1054"/>
      <c r="CX33" s="1054"/>
      <c r="CY33" s="1054"/>
      <c r="CZ33" s="1114"/>
      <c r="DA33" s="1054"/>
      <c r="DB33" s="1054"/>
      <c r="DC33" s="1054"/>
      <c r="DD33" s="1321">
        <f>(BD33+BH33+BL33)</f>
        <v>6870</v>
      </c>
      <c r="DE33" s="1313" t="s">
        <v>344</v>
      </c>
      <c r="DF33" s="1440" t="s">
        <v>369</v>
      </c>
      <c r="DG33" s="1443" t="s">
        <v>403</v>
      </c>
      <c r="DH33" s="1068" t="s">
        <v>404</v>
      </c>
      <c r="DI33" s="1068" t="s">
        <v>405</v>
      </c>
      <c r="DJ33" s="1329" t="s">
        <v>406</v>
      </c>
      <c r="DK33" s="1055"/>
      <c r="DL33" s="1055"/>
      <c r="DM33" s="1055"/>
      <c r="DN33" s="1055"/>
      <c r="DO33" s="1055"/>
      <c r="DP33" s="1055"/>
    </row>
    <row r="34" spans="1:122" s="1053" customFormat="1" ht="32.25" customHeight="1" x14ac:dyDescent="0.2">
      <c r="A34" s="1097" t="s">
        <v>228</v>
      </c>
      <c r="B34" s="1318"/>
      <c r="C34" s="1444" t="s">
        <v>229</v>
      </c>
      <c r="D34" s="1318"/>
      <c r="E34" s="1444" t="s">
        <v>230</v>
      </c>
      <c r="F34" s="1444" t="s">
        <v>276</v>
      </c>
      <c r="G34" s="1445" t="s">
        <v>232</v>
      </c>
      <c r="H34" s="1054" t="s">
        <v>233</v>
      </c>
      <c r="I34" s="1054" t="s">
        <v>111</v>
      </c>
      <c r="J34" s="1054" t="s">
        <v>111</v>
      </c>
      <c r="K34" s="1054">
        <v>2023</v>
      </c>
      <c r="L34" s="1054">
        <v>2034</v>
      </c>
      <c r="M34" s="1318"/>
      <c r="N34" s="1318">
        <v>1</v>
      </c>
      <c r="O34" s="1318">
        <v>1</v>
      </c>
      <c r="P34" s="1318">
        <v>1</v>
      </c>
      <c r="Q34" s="1318">
        <v>1</v>
      </c>
      <c r="R34" s="1318">
        <v>1</v>
      </c>
      <c r="S34" s="1318">
        <v>1</v>
      </c>
      <c r="T34" s="1318">
        <v>1</v>
      </c>
      <c r="U34" s="1318">
        <v>1</v>
      </c>
      <c r="V34" s="1318">
        <v>1</v>
      </c>
      <c r="W34" s="1318">
        <v>1</v>
      </c>
      <c r="X34" s="1318">
        <v>1</v>
      </c>
      <c r="Y34" s="1318">
        <v>1</v>
      </c>
      <c r="Z34" s="1318">
        <v>1</v>
      </c>
      <c r="AA34" s="1443" t="s">
        <v>407</v>
      </c>
      <c r="AB34" s="1441">
        <v>7.1000000000000004E-3</v>
      </c>
      <c r="AC34" s="1443" t="s">
        <v>408</v>
      </c>
      <c r="AD34" s="1443" t="s">
        <v>409</v>
      </c>
      <c r="AE34" s="1313" t="s">
        <v>2193</v>
      </c>
      <c r="AF34" s="1052" t="s">
        <v>364</v>
      </c>
      <c r="AG34" s="1483" t="s">
        <v>410</v>
      </c>
      <c r="AH34" s="1052" t="s">
        <v>411</v>
      </c>
      <c r="AI34" s="1052" t="s">
        <v>240</v>
      </c>
      <c r="AJ34" s="1052" t="s">
        <v>241</v>
      </c>
      <c r="AK34" s="1052">
        <v>117</v>
      </c>
      <c r="AL34" s="1052">
        <v>399</v>
      </c>
      <c r="AM34" s="1052">
        <v>2021</v>
      </c>
      <c r="AN34" s="1072">
        <v>44562</v>
      </c>
      <c r="AO34" s="1072">
        <v>45657</v>
      </c>
      <c r="AP34" s="1052">
        <v>300</v>
      </c>
      <c r="AQ34" s="1052">
        <v>350</v>
      </c>
      <c r="AR34" s="1052">
        <v>410</v>
      </c>
      <c r="AS34" s="1052"/>
      <c r="AT34" s="1052"/>
      <c r="AU34" s="1052"/>
      <c r="AV34" s="1052"/>
      <c r="AW34" s="1052"/>
      <c r="AX34" s="1052"/>
      <c r="AY34" s="1052"/>
      <c r="AZ34" s="1052"/>
      <c r="BA34" s="1052"/>
      <c r="BB34" s="1052"/>
      <c r="BC34" s="1052">
        <f>SUM(AP34:BB34)</f>
        <v>1060</v>
      </c>
      <c r="BD34" s="1071">
        <v>7954</v>
      </c>
      <c r="BE34" s="1336">
        <v>50317</v>
      </c>
      <c r="BF34" s="1052" t="s">
        <v>297</v>
      </c>
      <c r="BG34" s="1074">
        <v>7874</v>
      </c>
      <c r="BH34" s="1071">
        <v>0</v>
      </c>
      <c r="BI34" s="1336">
        <v>31612</v>
      </c>
      <c r="BJ34" s="1061" t="s">
        <v>368</v>
      </c>
      <c r="BK34" s="1074">
        <v>7874</v>
      </c>
      <c r="BL34" s="1071">
        <v>0</v>
      </c>
      <c r="BM34" s="1336">
        <v>7430</v>
      </c>
      <c r="BN34" s="1061" t="s">
        <v>368</v>
      </c>
      <c r="BO34" s="1074">
        <v>7874</v>
      </c>
      <c r="BP34" s="1336"/>
      <c r="BQ34" s="1336"/>
      <c r="BR34" s="1052"/>
      <c r="BS34" s="1074"/>
      <c r="BT34" s="1054"/>
      <c r="BU34" s="1054"/>
      <c r="BV34" s="1054"/>
      <c r="BW34" s="1054"/>
      <c r="BX34" s="1054"/>
      <c r="BY34" s="1054"/>
      <c r="BZ34" s="1054"/>
      <c r="CA34" s="1054"/>
      <c r="CB34" s="1054"/>
      <c r="CC34" s="1054"/>
      <c r="CD34" s="1054"/>
      <c r="CE34" s="1054"/>
      <c r="CF34" s="1054"/>
      <c r="CG34" s="1054"/>
      <c r="CH34" s="1054"/>
      <c r="CI34" s="1054"/>
      <c r="CJ34" s="1054"/>
      <c r="CK34" s="1054"/>
      <c r="CL34" s="1054"/>
      <c r="CM34" s="1054"/>
      <c r="CN34" s="1054"/>
      <c r="CO34" s="1054"/>
      <c r="CP34" s="1054"/>
      <c r="CQ34" s="1054"/>
      <c r="CR34" s="1054"/>
      <c r="CS34" s="1054"/>
      <c r="CT34" s="1054"/>
      <c r="CU34" s="1054"/>
      <c r="CV34" s="1320"/>
      <c r="CW34" s="1054"/>
      <c r="CX34" s="1054"/>
      <c r="CY34" s="1054"/>
      <c r="CZ34" s="1114"/>
      <c r="DA34" s="1054"/>
      <c r="DB34" s="1054"/>
      <c r="DC34" s="1054"/>
      <c r="DD34" s="1321">
        <f>(BD34+BH34+BL34+BP34)</f>
        <v>7954</v>
      </c>
      <c r="DE34" s="1313" t="s">
        <v>344</v>
      </c>
      <c r="DF34" s="1440" t="s">
        <v>369</v>
      </c>
      <c r="DG34" s="1443" t="s">
        <v>412</v>
      </c>
      <c r="DH34" s="1068" t="s">
        <v>413</v>
      </c>
      <c r="DI34" s="1068">
        <v>3693777</v>
      </c>
      <c r="DJ34" s="1329" t="s">
        <v>414</v>
      </c>
      <c r="DK34" s="1055"/>
      <c r="DL34" s="1055"/>
      <c r="DM34" s="1055"/>
      <c r="DN34" s="1055"/>
      <c r="DO34" s="1055"/>
      <c r="DP34" s="1055"/>
    </row>
    <row r="35" spans="1:122" s="1053" customFormat="1" ht="32.25" customHeight="1" x14ac:dyDescent="0.2">
      <c r="A35" s="1097" t="s">
        <v>228</v>
      </c>
      <c r="B35" s="1318"/>
      <c r="C35" s="1444" t="s">
        <v>229</v>
      </c>
      <c r="D35" s="1318"/>
      <c r="E35" s="1444" t="s">
        <v>230</v>
      </c>
      <c r="F35" s="1444" t="s">
        <v>271</v>
      </c>
      <c r="G35" s="1445" t="s">
        <v>232</v>
      </c>
      <c r="H35" s="1054" t="s">
        <v>233</v>
      </c>
      <c r="I35" s="1054" t="s">
        <v>111</v>
      </c>
      <c r="J35" s="1054" t="s">
        <v>111</v>
      </c>
      <c r="K35" s="1054">
        <v>2023</v>
      </c>
      <c r="L35" s="1054">
        <v>2034</v>
      </c>
      <c r="M35" s="1318"/>
      <c r="N35" s="1318">
        <v>1</v>
      </c>
      <c r="O35" s="1318">
        <v>1</v>
      </c>
      <c r="P35" s="1318">
        <v>1</v>
      </c>
      <c r="Q35" s="1318">
        <v>1</v>
      </c>
      <c r="R35" s="1318">
        <v>1</v>
      </c>
      <c r="S35" s="1318">
        <v>1</v>
      </c>
      <c r="T35" s="1318">
        <v>1</v>
      </c>
      <c r="U35" s="1318">
        <v>1</v>
      </c>
      <c r="V35" s="1318">
        <v>1</v>
      </c>
      <c r="W35" s="1318">
        <v>1</v>
      </c>
      <c r="X35" s="1318">
        <v>1</v>
      </c>
      <c r="Y35" s="1318">
        <v>1</v>
      </c>
      <c r="Z35" s="1318">
        <v>1</v>
      </c>
      <c r="AA35" s="1443" t="s">
        <v>415</v>
      </c>
      <c r="AB35" s="1441">
        <v>7.1000000000000004E-3</v>
      </c>
      <c r="AC35" s="1443" t="s">
        <v>416</v>
      </c>
      <c r="AD35" s="1443" t="s">
        <v>417</v>
      </c>
      <c r="AE35" s="1313" t="s">
        <v>2193</v>
      </c>
      <c r="AF35" s="1054" t="s">
        <v>418</v>
      </c>
      <c r="AG35" s="1483" t="s">
        <v>419</v>
      </c>
      <c r="AH35" s="1054" t="s">
        <v>411</v>
      </c>
      <c r="AI35" s="1076" t="s">
        <v>367</v>
      </c>
      <c r="AJ35" s="1054" t="s">
        <v>241</v>
      </c>
      <c r="AK35" s="1052" t="s">
        <v>420</v>
      </c>
      <c r="AL35" s="1052">
        <v>1</v>
      </c>
      <c r="AM35" s="1052">
        <v>2021</v>
      </c>
      <c r="AN35" s="1072">
        <v>44562</v>
      </c>
      <c r="AO35" s="1072">
        <v>48944</v>
      </c>
      <c r="AP35" s="1074">
        <v>4</v>
      </c>
      <c r="AQ35" s="1074">
        <v>4</v>
      </c>
      <c r="AR35" s="1074">
        <v>4</v>
      </c>
      <c r="AS35" s="1074">
        <v>4</v>
      </c>
      <c r="AT35" s="1074">
        <v>4</v>
      </c>
      <c r="AU35" s="1074">
        <v>4</v>
      </c>
      <c r="AV35" s="1074">
        <v>4</v>
      </c>
      <c r="AW35" s="1074">
        <v>4</v>
      </c>
      <c r="AX35" s="1074">
        <v>4</v>
      </c>
      <c r="AY35" s="1074">
        <v>4</v>
      </c>
      <c r="AZ35" s="1074">
        <v>4</v>
      </c>
      <c r="BA35" s="1074">
        <v>4</v>
      </c>
      <c r="BB35" s="1052"/>
      <c r="BC35" s="1074">
        <f>+SUM(AP35:BB35)</f>
        <v>48</v>
      </c>
      <c r="BD35" s="1071">
        <f>40+11.2+13+4</f>
        <v>68.2</v>
      </c>
      <c r="BE35" s="1069">
        <f>40+11.2+13+4</f>
        <v>68.2</v>
      </c>
      <c r="BF35" s="1061" t="s">
        <v>325</v>
      </c>
      <c r="BG35" s="1052" t="s">
        <v>421</v>
      </c>
      <c r="BH35" s="1071">
        <f>40+11.2+13+4</f>
        <v>68.2</v>
      </c>
      <c r="BI35" s="1069">
        <f>40+11.2+13+4</f>
        <v>68.2</v>
      </c>
      <c r="BJ35" s="1061" t="s">
        <v>325</v>
      </c>
      <c r="BK35" s="1052" t="s">
        <v>421</v>
      </c>
      <c r="BL35" s="1071">
        <f>40+11.2+13+4</f>
        <v>68.2</v>
      </c>
      <c r="BM35" s="1069">
        <f>40+11.2+13+4</f>
        <v>68.2</v>
      </c>
      <c r="BN35" s="1061" t="s">
        <v>325</v>
      </c>
      <c r="BO35" s="1052" t="s">
        <v>421</v>
      </c>
      <c r="BP35" s="1069">
        <f>40+11.2+13+4</f>
        <v>68.2</v>
      </c>
      <c r="BQ35" s="1069"/>
      <c r="BR35" s="1061" t="s">
        <v>325</v>
      </c>
      <c r="BS35" s="1313"/>
      <c r="BT35" s="1069">
        <f>40+11.2+13+4</f>
        <v>68.2</v>
      </c>
      <c r="BU35" s="1069"/>
      <c r="BV35" s="1061" t="s">
        <v>325</v>
      </c>
      <c r="BW35" s="1313"/>
      <c r="BX35" s="1069">
        <f>40+11.2+13+4</f>
        <v>68.2</v>
      </c>
      <c r="BY35" s="1069"/>
      <c r="BZ35" s="1061" t="s">
        <v>325</v>
      </c>
      <c r="CA35" s="1313"/>
      <c r="CB35" s="1069">
        <f>40+11.2+13+4</f>
        <v>68.2</v>
      </c>
      <c r="CC35" s="1069"/>
      <c r="CD35" s="1061" t="s">
        <v>325</v>
      </c>
      <c r="CE35" s="1313"/>
      <c r="CF35" s="1069">
        <f>40+11.2+13+4</f>
        <v>68.2</v>
      </c>
      <c r="CG35" s="1069"/>
      <c r="CH35" s="1061" t="s">
        <v>325</v>
      </c>
      <c r="CI35" s="1313"/>
      <c r="CJ35" s="1069">
        <f>40+11.2+13+4</f>
        <v>68.2</v>
      </c>
      <c r="CK35" s="1069"/>
      <c r="CL35" s="1061" t="s">
        <v>325</v>
      </c>
      <c r="CM35" s="1313"/>
      <c r="CN35" s="1069">
        <f>40+11.2+13+4</f>
        <v>68.2</v>
      </c>
      <c r="CO35" s="1069"/>
      <c r="CP35" s="1061" t="s">
        <v>325</v>
      </c>
      <c r="CQ35" s="1313"/>
      <c r="CR35" s="1069">
        <f>40+11.2+13+4</f>
        <v>68.2</v>
      </c>
      <c r="CS35" s="1069"/>
      <c r="CT35" s="1061" t="s">
        <v>325</v>
      </c>
      <c r="CU35" s="1313"/>
      <c r="CV35" s="1320">
        <f>40+11.2+13+4</f>
        <v>68.2</v>
      </c>
      <c r="CW35" s="1069"/>
      <c r="CX35" s="1061" t="s">
        <v>325</v>
      </c>
      <c r="CY35" s="1313"/>
      <c r="CZ35" s="1114"/>
      <c r="DA35" s="1054"/>
      <c r="DB35" s="1054"/>
      <c r="DC35" s="1054"/>
      <c r="DD35" s="1321">
        <f>(BD35+BH35+BL35+BP35+BT35+BX35+CB35+CF35+CJ35+CN35+CR35+CV35)</f>
        <v>818.4000000000002</v>
      </c>
      <c r="DE35" s="1313" t="s">
        <v>298</v>
      </c>
      <c r="DF35" s="1443" t="s">
        <v>422</v>
      </c>
      <c r="DG35" s="1443" t="s">
        <v>423</v>
      </c>
      <c r="DH35" s="1068" t="s">
        <v>424</v>
      </c>
      <c r="DI35" s="1068" t="s">
        <v>425</v>
      </c>
      <c r="DJ35" s="1329" t="s">
        <v>426</v>
      </c>
      <c r="DK35" s="1060" t="s">
        <v>298</v>
      </c>
      <c r="DL35" s="1060" t="s">
        <v>427</v>
      </c>
      <c r="DM35" s="1060" t="s">
        <v>428</v>
      </c>
      <c r="DN35" s="1060" t="s">
        <v>429</v>
      </c>
      <c r="DO35" s="1060" t="s">
        <v>430</v>
      </c>
      <c r="DP35" s="1062" t="s">
        <v>431</v>
      </c>
    </row>
    <row r="36" spans="1:122" s="1053" customFormat="1" ht="32.25" customHeight="1" x14ac:dyDescent="0.2">
      <c r="A36" s="1097" t="s">
        <v>228</v>
      </c>
      <c r="B36" s="1318"/>
      <c r="C36" s="1444" t="s">
        <v>229</v>
      </c>
      <c r="D36" s="1318"/>
      <c r="E36" s="1444" t="s">
        <v>230</v>
      </c>
      <c r="F36" s="1444" t="s">
        <v>276</v>
      </c>
      <c r="G36" s="1445" t="s">
        <v>232</v>
      </c>
      <c r="H36" s="1054" t="s">
        <v>233</v>
      </c>
      <c r="I36" s="1054" t="s">
        <v>111</v>
      </c>
      <c r="J36" s="1054" t="s">
        <v>111</v>
      </c>
      <c r="K36" s="1054">
        <v>2023</v>
      </c>
      <c r="L36" s="1054">
        <v>2034</v>
      </c>
      <c r="M36" s="1318"/>
      <c r="N36" s="1318">
        <v>1</v>
      </c>
      <c r="O36" s="1318">
        <v>1</v>
      </c>
      <c r="P36" s="1318">
        <v>1</v>
      </c>
      <c r="Q36" s="1318">
        <v>1</v>
      </c>
      <c r="R36" s="1318">
        <v>1</v>
      </c>
      <c r="S36" s="1318">
        <v>1</v>
      </c>
      <c r="T36" s="1318">
        <v>1</v>
      </c>
      <c r="U36" s="1318">
        <v>1</v>
      </c>
      <c r="V36" s="1318">
        <v>1</v>
      </c>
      <c r="W36" s="1318">
        <v>1</v>
      </c>
      <c r="X36" s="1318">
        <v>1</v>
      </c>
      <c r="Y36" s="1318">
        <v>1</v>
      </c>
      <c r="Z36" s="1318">
        <v>1</v>
      </c>
      <c r="AA36" s="1443" t="s">
        <v>432</v>
      </c>
      <c r="AB36" s="1441">
        <v>7.1000000000000004E-3</v>
      </c>
      <c r="AC36" s="1443" t="s">
        <v>1365</v>
      </c>
      <c r="AD36" s="1443" t="s">
        <v>433</v>
      </c>
      <c r="AE36" s="1313" t="s">
        <v>2193</v>
      </c>
      <c r="AF36" s="1054" t="s">
        <v>418</v>
      </c>
      <c r="AG36" s="1483" t="s">
        <v>419</v>
      </c>
      <c r="AH36" s="1052" t="s">
        <v>411</v>
      </c>
      <c r="AI36" s="1078" t="s">
        <v>240</v>
      </c>
      <c r="AJ36" s="1054" t="s">
        <v>241</v>
      </c>
      <c r="AK36" s="1052">
        <v>156</v>
      </c>
      <c r="AL36" s="1052" t="s">
        <v>111</v>
      </c>
      <c r="AM36" s="1052" t="s">
        <v>111</v>
      </c>
      <c r="AN36" s="1072">
        <v>44562</v>
      </c>
      <c r="AO36" s="1072">
        <v>48944</v>
      </c>
      <c r="AP36" s="1052">
        <f>1+1</f>
        <v>2</v>
      </c>
      <c r="AQ36" s="1052">
        <v>1</v>
      </c>
      <c r="AR36" s="1052">
        <v>1</v>
      </c>
      <c r="AS36" s="1052">
        <v>1</v>
      </c>
      <c r="AT36" s="1052">
        <v>1</v>
      </c>
      <c r="AU36" s="1052">
        <v>1</v>
      </c>
      <c r="AV36" s="1052">
        <v>1</v>
      </c>
      <c r="AW36" s="1052">
        <v>1</v>
      </c>
      <c r="AX36" s="1052">
        <v>1</v>
      </c>
      <c r="AY36" s="1052">
        <v>1</v>
      </c>
      <c r="AZ36" s="1052">
        <v>1</v>
      </c>
      <c r="BA36" s="1052">
        <v>1</v>
      </c>
      <c r="BB36" s="1052"/>
      <c r="BC36" s="1052">
        <f>+SUM(AP36:BB36)</f>
        <v>13</v>
      </c>
      <c r="BD36" s="1071">
        <f>11.459776+15.5</f>
        <v>26.959775999999998</v>
      </c>
      <c r="BE36" s="1085">
        <f>+BD36</f>
        <v>26.959775999999998</v>
      </c>
      <c r="BF36" s="1061" t="s">
        <v>325</v>
      </c>
      <c r="BG36" s="1054" t="s">
        <v>434</v>
      </c>
      <c r="BH36" s="1071">
        <v>15.965</v>
      </c>
      <c r="BI36" s="1069">
        <f>+BH36</f>
        <v>15.965</v>
      </c>
      <c r="BJ36" s="1061" t="s">
        <v>325</v>
      </c>
      <c r="BK36" s="1054" t="s">
        <v>434</v>
      </c>
      <c r="BL36" s="1071">
        <f>+(15.965*1.03)</f>
        <v>16.443950000000001</v>
      </c>
      <c r="BM36" s="1069">
        <f>+BL36</f>
        <v>16.443950000000001</v>
      </c>
      <c r="BN36" s="1061" t="s">
        <v>325</v>
      </c>
      <c r="BO36" s="1054" t="s">
        <v>434</v>
      </c>
      <c r="BP36" s="1071">
        <f>+(BL36*1.03)</f>
        <v>16.937268500000002</v>
      </c>
      <c r="BQ36" s="1071"/>
      <c r="BR36" s="1061" t="s">
        <v>325</v>
      </c>
      <c r="BS36" s="1313"/>
      <c r="BT36" s="1069">
        <f>+(BP36*1.03)</f>
        <v>17.445386555000002</v>
      </c>
      <c r="BU36" s="1085"/>
      <c r="BV36" s="1061" t="s">
        <v>325</v>
      </c>
      <c r="BW36" s="1313"/>
      <c r="BX36" s="1069">
        <f>+(BT36*1.03)</f>
        <v>17.968748151650004</v>
      </c>
      <c r="BY36" s="1085"/>
      <c r="BZ36" s="1061" t="s">
        <v>325</v>
      </c>
      <c r="CA36" s="1313"/>
      <c r="CB36" s="1069">
        <f>+(BX36*1.03)</f>
        <v>18.507810596199505</v>
      </c>
      <c r="CC36" s="1085"/>
      <c r="CD36" s="1061" t="s">
        <v>325</v>
      </c>
      <c r="CE36" s="1313"/>
      <c r="CF36" s="1069">
        <f>+(CB36*1.03)</f>
        <v>19.063044914085491</v>
      </c>
      <c r="CG36" s="1085"/>
      <c r="CH36" s="1061" t="s">
        <v>325</v>
      </c>
      <c r="CI36" s="1313"/>
      <c r="CJ36" s="1069">
        <f>+(CF36*1.03)</f>
        <v>19.634936261508056</v>
      </c>
      <c r="CK36" s="1085"/>
      <c r="CL36" s="1061" t="s">
        <v>325</v>
      </c>
      <c r="CM36" s="1313"/>
      <c r="CN36" s="1069">
        <f>+(CJ36*1.03)</f>
        <v>20.223984349353298</v>
      </c>
      <c r="CO36" s="1085"/>
      <c r="CP36" s="1061" t="s">
        <v>325</v>
      </c>
      <c r="CQ36" s="1313"/>
      <c r="CR36" s="1069">
        <f>+(CN36*1.03)</f>
        <v>20.830703879833898</v>
      </c>
      <c r="CS36" s="1085"/>
      <c r="CT36" s="1061" t="s">
        <v>325</v>
      </c>
      <c r="CU36" s="1313"/>
      <c r="CV36" s="1320">
        <f>+(CR36*1.03)</f>
        <v>21.455624996228917</v>
      </c>
      <c r="CW36" s="1085"/>
      <c r="CX36" s="1061" t="s">
        <v>325</v>
      </c>
      <c r="CY36" s="1313"/>
      <c r="CZ36" s="1114"/>
      <c r="DA36" s="1054"/>
      <c r="DB36" s="1054"/>
      <c r="DC36" s="1054"/>
      <c r="DD36" s="1321">
        <f>(BD36+BH36+BL36+BP36+BT36+BX36+CB36+CF36+CJ36+CN36+CR36+CV36)</f>
        <v>231.43623420385913</v>
      </c>
      <c r="DE36" s="1313" t="s">
        <v>298</v>
      </c>
      <c r="DF36" s="1443" t="s">
        <v>435</v>
      </c>
      <c r="DG36" s="1443" t="s">
        <v>436</v>
      </c>
      <c r="DH36" s="1068" t="s">
        <v>437</v>
      </c>
      <c r="DI36" s="1068">
        <v>3795750</v>
      </c>
      <c r="DJ36" s="1329" t="s">
        <v>438</v>
      </c>
      <c r="DK36" s="1060" t="s">
        <v>439</v>
      </c>
      <c r="DL36" s="1060" t="s">
        <v>440</v>
      </c>
      <c r="DM36" s="1060" t="s">
        <v>441</v>
      </c>
      <c r="DN36" s="1060" t="s">
        <v>424</v>
      </c>
      <c r="DO36" s="1060" t="s">
        <v>442</v>
      </c>
      <c r="DP36" s="1062" t="s">
        <v>426</v>
      </c>
    </row>
    <row r="37" spans="1:122" s="1053" customFormat="1" ht="32.25" customHeight="1" x14ac:dyDescent="0.2">
      <c r="A37" s="1097" t="s">
        <v>228</v>
      </c>
      <c r="B37" s="1318"/>
      <c r="C37" s="1444" t="s">
        <v>229</v>
      </c>
      <c r="D37" s="1318"/>
      <c r="E37" s="1444" t="s">
        <v>230</v>
      </c>
      <c r="F37" s="1444" t="s">
        <v>443</v>
      </c>
      <c r="G37" s="1445" t="s">
        <v>232</v>
      </c>
      <c r="H37" s="1054" t="s">
        <v>233</v>
      </c>
      <c r="I37" s="1054" t="s">
        <v>111</v>
      </c>
      <c r="J37" s="1054" t="s">
        <v>111</v>
      </c>
      <c r="K37" s="1054">
        <v>2023</v>
      </c>
      <c r="L37" s="1054">
        <v>2034</v>
      </c>
      <c r="M37" s="1318"/>
      <c r="N37" s="1318">
        <v>1</v>
      </c>
      <c r="O37" s="1318">
        <v>1</v>
      </c>
      <c r="P37" s="1318">
        <v>1</v>
      </c>
      <c r="Q37" s="1318">
        <v>1</v>
      </c>
      <c r="R37" s="1318">
        <v>1</v>
      </c>
      <c r="S37" s="1318">
        <v>1</v>
      </c>
      <c r="T37" s="1318">
        <v>1</v>
      </c>
      <c r="U37" s="1318">
        <v>1</v>
      </c>
      <c r="V37" s="1318">
        <v>1</v>
      </c>
      <c r="W37" s="1318">
        <v>1</v>
      </c>
      <c r="X37" s="1318">
        <v>1</v>
      </c>
      <c r="Y37" s="1318">
        <v>1</v>
      </c>
      <c r="Z37" s="1318">
        <v>1</v>
      </c>
      <c r="AA37" s="1444" t="s">
        <v>444</v>
      </c>
      <c r="AB37" s="1441">
        <v>7.1000000000000004E-3</v>
      </c>
      <c r="AC37" s="1443" t="s">
        <v>2173</v>
      </c>
      <c r="AD37" s="1443" t="s">
        <v>445</v>
      </c>
      <c r="AE37" s="1313" t="s">
        <v>2193</v>
      </c>
      <c r="AF37" s="1054" t="s">
        <v>446</v>
      </c>
      <c r="AG37" s="1485" t="s">
        <v>447</v>
      </c>
      <c r="AH37" s="1327" t="s">
        <v>335</v>
      </c>
      <c r="AI37" s="1327" t="s">
        <v>240</v>
      </c>
      <c r="AJ37" s="1054" t="s">
        <v>448</v>
      </c>
      <c r="AK37" s="1054">
        <v>101</v>
      </c>
      <c r="AL37" s="1116">
        <v>150</v>
      </c>
      <c r="AM37" s="1054">
        <v>2019</v>
      </c>
      <c r="AN37" s="1096">
        <v>44713</v>
      </c>
      <c r="AO37" s="1096">
        <v>48944</v>
      </c>
      <c r="AP37" s="1054">
        <v>160</v>
      </c>
      <c r="AQ37" s="1054">
        <v>160</v>
      </c>
      <c r="AR37" s="1054">
        <v>160</v>
      </c>
      <c r="AS37" s="1054">
        <v>160</v>
      </c>
      <c r="AT37" s="1054">
        <v>160</v>
      </c>
      <c r="AU37" s="1054">
        <v>160</v>
      </c>
      <c r="AV37" s="1054">
        <v>160</v>
      </c>
      <c r="AW37" s="1054">
        <v>160</v>
      </c>
      <c r="AX37" s="1054">
        <v>160</v>
      </c>
      <c r="AY37" s="1054">
        <v>160</v>
      </c>
      <c r="AZ37" s="1054">
        <v>160</v>
      </c>
      <c r="BA37" s="1054">
        <v>160</v>
      </c>
      <c r="BB37" s="1054"/>
      <c r="BC37" s="1054">
        <v>1920</v>
      </c>
      <c r="BD37" s="1071">
        <v>70</v>
      </c>
      <c r="BE37" s="1069">
        <v>70</v>
      </c>
      <c r="BF37" s="1052" t="s">
        <v>325</v>
      </c>
      <c r="BG37" s="1054">
        <v>7880</v>
      </c>
      <c r="BH37" s="1071">
        <v>72.8</v>
      </c>
      <c r="BI37" s="1069">
        <v>72.8</v>
      </c>
      <c r="BJ37" s="1052" t="s">
        <v>325</v>
      </c>
      <c r="BK37" s="1054">
        <v>7880</v>
      </c>
      <c r="BL37" s="1071">
        <v>75.712000000000003</v>
      </c>
      <c r="BM37" s="1069">
        <v>75.712000000000003</v>
      </c>
      <c r="BN37" s="1052" t="s">
        <v>325</v>
      </c>
      <c r="BO37" s="1054">
        <v>7880</v>
      </c>
      <c r="BP37" s="1069">
        <v>78.740480000000005</v>
      </c>
      <c r="BQ37" s="1054"/>
      <c r="BR37" s="1054"/>
      <c r="BS37" s="1054"/>
      <c r="BT37" s="1069">
        <v>81.890099200000009</v>
      </c>
      <c r="BU37" s="1054"/>
      <c r="BV37" s="1054"/>
      <c r="BW37" s="1054"/>
      <c r="BX37" s="1069">
        <v>85.165703168000007</v>
      </c>
      <c r="BY37" s="1054"/>
      <c r="BZ37" s="1054"/>
      <c r="CA37" s="1054"/>
      <c r="CB37" s="1069">
        <v>88.572331294720001</v>
      </c>
      <c r="CC37" s="1054"/>
      <c r="CD37" s="1054"/>
      <c r="CE37" s="1054"/>
      <c r="CF37" s="1069">
        <v>92.115224546508799</v>
      </c>
      <c r="CG37" s="1054"/>
      <c r="CH37" s="1054"/>
      <c r="CI37" s="1054"/>
      <c r="CJ37" s="1069">
        <v>95.799833528369149</v>
      </c>
      <c r="CK37" s="1054"/>
      <c r="CL37" s="1054"/>
      <c r="CM37" s="1054"/>
      <c r="CN37" s="1069">
        <v>99.631826869503911</v>
      </c>
      <c r="CO37" s="1054"/>
      <c r="CP37" s="1054"/>
      <c r="CQ37" s="1054"/>
      <c r="CR37" s="1069">
        <v>103.61709994428406</v>
      </c>
      <c r="CS37" s="1054"/>
      <c r="CT37" s="1054"/>
      <c r="CU37" s="1054"/>
      <c r="CV37" s="1320">
        <v>107.76178394205543</v>
      </c>
      <c r="CW37" s="1054"/>
      <c r="CX37" s="1054"/>
      <c r="CY37" s="1054"/>
      <c r="CZ37" s="1114"/>
      <c r="DA37" s="1054"/>
      <c r="DB37" s="1054"/>
      <c r="DC37" s="1054"/>
      <c r="DD37" s="1321">
        <f>(BD37+BH37+BL37+BP37+BT37+BX37+CB37+CF37+CJ37+CN37+CR37+CV37)</f>
        <v>1051.8063824934413</v>
      </c>
      <c r="DE37" s="1313" t="s">
        <v>298</v>
      </c>
      <c r="DF37" s="1443" t="s">
        <v>449</v>
      </c>
      <c r="DG37" s="1443" t="s">
        <v>450</v>
      </c>
      <c r="DH37" s="1065" t="s">
        <v>451</v>
      </c>
      <c r="DI37" s="1065" t="s">
        <v>452</v>
      </c>
      <c r="DJ37" s="1329" t="s">
        <v>453</v>
      </c>
      <c r="DK37" s="1055"/>
      <c r="DL37" s="1055"/>
      <c r="DM37" s="1055"/>
      <c r="DN37" s="1055"/>
      <c r="DO37" s="1055"/>
      <c r="DP37" s="1055"/>
    </row>
    <row r="38" spans="1:122" s="1053" customFormat="1" ht="32.25" customHeight="1" x14ac:dyDescent="0.2">
      <c r="A38" s="1097" t="s">
        <v>228</v>
      </c>
      <c r="B38" s="1318"/>
      <c r="C38" s="1444" t="s">
        <v>229</v>
      </c>
      <c r="D38" s="1318"/>
      <c r="E38" s="1444" t="s">
        <v>230</v>
      </c>
      <c r="F38" s="1444" t="s">
        <v>271</v>
      </c>
      <c r="G38" s="1445" t="s">
        <v>232</v>
      </c>
      <c r="H38" s="1054" t="s">
        <v>233</v>
      </c>
      <c r="I38" s="1054" t="s">
        <v>111</v>
      </c>
      <c r="J38" s="1054" t="s">
        <v>111</v>
      </c>
      <c r="K38" s="1054">
        <v>2023</v>
      </c>
      <c r="L38" s="1054">
        <v>2034</v>
      </c>
      <c r="M38" s="1318"/>
      <c r="N38" s="1318">
        <v>1</v>
      </c>
      <c r="O38" s="1318">
        <v>1</v>
      </c>
      <c r="P38" s="1318">
        <v>1</v>
      </c>
      <c r="Q38" s="1318">
        <v>1</v>
      </c>
      <c r="R38" s="1318">
        <v>1</v>
      </c>
      <c r="S38" s="1318">
        <v>1</v>
      </c>
      <c r="T38" s="1318">
        <v>1</v>
      </c>
      <c r="U38" s="1318">
        <v>1</v>
      </c>
      <c r="V38" s="1318">
        <v>1</v>
      </c>
      <c r="W38" s="1318">
        <v>1</v>
      </c>
      <c r="X38" s="1318">
        <v>1</v>
      </c>
      <c r="Y38" s="1318">
        <v>1</v>
      </c>
      <c r="Z38" s="1318">
        <v>1</v>
      </c>
      <c r="AA38" s="1444" t="s">
        <v>454</v>
      </c>
      <c r="AB38" s="1441">
        <v>7.1000000000000004E-3</v>
      </c>
      <c r="AC38" s="1443" t="s">
        <v>455</v>
      </c>
      <c r="AD38" s="1443" t="s">
        <v>456</v>
      </c>
      <c r="AE38" s="1313" t="s">
        <v>2193</v>
      </c>
      <c r="AF38" s="1054" t="s">
        <v>457</v>
      </c>
      <c r="AG38" s="1483" t="s">
        <v>458</v>
      </c>
      <c r="AH38" s="1054" t="s">
        <v>402</v>
      </c>
      <c r="AI38" s="1054" t="s">
        <v>240</v>
      </c>
      <c r="AJ38" s="1054" t="s">
        <v>448</v>
      </c>
      <c r="AK38" s="1054">
        <v>101</v>
      </c>
      <c r="AL38" s="1116">
        <v>9952</v>
      </c>
      <c r="AM38" s="1054">
        <v>2021</v>
      </c>
      <c r="AN38" s="1096">
        <v>44713</v>
      </c>
      <c r="AO38" s="1096">
        <v>48944</v>
      </c>
      <c r="AP38" s="1106">
        <v>300</v>
      </c>
      <c r="AQ38" s="1106">
        <v>300</v>
      </c>
      <c r="AR38" s="1106">
        <v>300</v>
      </c>
      <c r="AS38" s="1106">
        <v>300</v>
      </c>
      <c r="AT38" s="1106">
        <v>300</v>
      </c>
      <c r="AU38" s="1106">
        <v>300</v>
      </c>
      <c r="AV38" s="1106">
        <v>300</v>
      </c>
      <c r="AW38" s="1106">
        <v>300</v>
      </c>
      <c r="AX38" s="1106">
        <v>300</v>
      </c>
      <c r="AY38" s="1106">
        <v>300</v>
      </c>
      <c r="AZ38" s="1106">
        <v>300</v>
      </c>
      <c r="BA38" s="1106">
        <v>300</v>
      </c>
      <c r="BB38" s="1054"/>
      <c r="BC38" s="1106">
        <v>3600</v>
      </c>
      <c r="BD38" s="1071">
        <v>24</v>
      </c>
      <c r="BE38" s="1339">
        <v>24</v>
      </c>
      <c r="BF38" s="1052" t="s">
        <v>325</v>
      </c>
      <c r="BG38" s="1054">
        <v>7880</v>
      </c>
      <c r="BH38" s="1071">
        <v>24.96</v>
      </c>
      <c r="BI38" s="1339">
        <v>24.96</v>
      </c>
      <c r="BJ38" s="1052" t="s">
        <v>325</v>
      </c>
      <c r="BK38" s="1054">
        <v>7880</v>
      </c>
      <c r="BL38" s="1071">
        <v>25.958400000000001</v>
      </c>
      <c r="BM38" s="1339">
        <v>25.958400000000001</v>
      </c>
      <c r="BN38" s="1052" t="s">
        <v>325</v>
      </c>
      <c r="BO38" s="1054">
        <v>7880</v>
      </c>
      <c r="BP38" s="1061">
        <v>26.996736000000002</v>
      </c>
      <c r="BQ38" s="1054"/>
      <c r="BR38" s="1054"/>
      <c r="BS38" s="1054"/>
      <c r="BT38" s="1061">
        <v>28.076605440000002</v>
      </c>
      <c r="BU38" s="1054"/>
      <c r="BV38" s="1054"/>
      <c r="BW38" s="1054"/>
      <c r="BX38" s="1061">
        <v>29.199669657600001</v>
      </c>
      <c r="BY38" s="1054"/>
      <c r="BZ38" s="1054"/>
      <c r="CA38" s="1054"/>
      <c r="CB38" s="1061">
        <v>30.367656443904</v>
      </c>
      <c r="CC38" s="1054"/>
      <c r="CD38" s="1054"/>
      <c r="CE38" s="1054"/>
      <c r="CF38" s="1061">
        <v>31.582362701660159</v>
      </c>
      <c r="CG38" s="1054"/>
      <c r="CH38" s="1054"/>
      <c r="CI38" s="1054"/>
      <c r="CJ38" s="1061">
        <v>32.845657209726568</v>
      </c>
      <c r="CK38" s="1054"/>
      <c r="CL38" s="1054"/>
      <c r="CM38" s="1054"/>
      <c r="CN38" s="1069">
        <v>34.159483498115634</v>
      </c>
      <c r="CO38" s="1054"/>
      <c r="CP38" s="1054"/>
      <c r="CQ38" s="1054"/>
      <c r="CR38" s="1061">
        <v>35.525862838040261</v>
      </c>
      <c r="CS38" s="1054"/>
      <c r="CT38" s="1054"/>
      <c r="CU38" s="1054"/>
      <c r="CV38" s="1320">
        <v>36.946897351561873</v>
      </c>
      <c r="CW38" s="1054"/>
      <c r="CX38" s="1054"/>
      <c r="CY38" s="1054"/>
      <c r="CZ38" s="1114"/>
      <c r="DA38" s="1054"/>
      <c r="DB38" s="1054"/>
      <c r="DC38" s="1054"/>
      <c r="DD38" s="1321">
        <f>(BE38+BI38+BM38+BP38+BT38+BX38+CB38+CF38+CJ38+CN38+CR38+CV38)</f>
        <v>360.61933114060849</v>
      </c>
      <c r="DE38" s="1313" t="s">
        <v>298</v>
      </c>
      <c r="DF38" s="1443" t="s">
        <v>449</v>
      </c>
      <c r="DG38" s="1443" t="s">
        <v>450</v>
      </c>
      <c r="DH38" s="1068" t="s">
        <v>451</v>
      </c>
      <c r="DI38" s="1068" t="s">
        <v>452</v>
      </c>
      <c r="DJ38" s="1329" t="s">
        <v>453</v>
      </c>
      <c r="DK38" s="1055"/>
      <c r="DL38" s="1055"/>
      <c r="DM38" s="1055"/>
      <c r="DN38" s="1055"/>
      <c r="DO38" s="1055"/>
      <c r="DP38" s="1055"/>
    </row>
    <row r="39" spans="1:122" s="1053" customFormat="1" ht="32.25" customHeight="1" x14ac:dyDescent="0.2">
      <c r="A39" s="1097" t="s">
        <v>228</v>
      </c>
      <c r="B39" s="1318"/>
      <c r="C39" s="1444" t="s">
        <v>229</v>
      </c>
      <c r="D39" s="1318"/>
      <c r="E39" s="1444" t="s">
        <v>230</v>
      </c>
      <c r="F39" s="1444" t="s">
        <v>281</v>
      </c>
      <c r="G39" s="1445" t="s">
        <v>232</v>
      </c>
      <c r="H39" s="1054" t="s">
        <v>233</v>
      </c>
      <c r="I39" s="1054" t="s">
        <v>111</v>
      </c>
      <c r="J39" s="1054" t="s">
        <v>111</v>
      </c>
      <c r="K39" s="1054">
        <v>2023</v>
      </c>
      <c r="L39" s="1054">
        <v>2034</v>
      </c>
      <c r="M39" s="1318"/>
      <c r="N39" s="1318">
        <v>1</v>
      </c>
      <c r="O39" s="1318">
        <v>1</v>
      </c>
      <c r="P39" s="1318">
        <v>1</v>
      </c>
      <c r="Q39" s="1318">
        <v>1</v>
      </c>
      <c r="R39" s="1318">
        <v>1</v>
      </c>
      <c r="S39" s="1318">
        <v>1</v>
      </c>
      <c r="T39" s="1318">
        <v>1</v>
      </c>
      <c r="U39" s="1318">
        <v>1</v>
      </c>
      <c r="V39" s="1318">
        <v>1</v>
      </c>
      <c r="W39" s="1318">
        <v>1</v>
      </c>
      <c r="X39" s="1318">
        <v>1</v>
      </c>
      <c r="Y39" s="1318">
        <v>1</v>
      </c>
      <c r="Z39" s="1318">
        <v>1</v>
      </c>
      <c r="AA39" s="1443" t="s">
        <v>459</v>
      </c>
      <c r="AB39" s="1441">
        <v>7.1000000000000004E-3</v>
      </c>
      <c r="AC39" s="1443" t="s">
        <v>460</v>
      </c>
      <c r="AD39" s="1473" t="s">
        <v>461</v>
      </c>
      <c r="AE39" s="1313" t="s">
        <v>2193</v>
      </c>
      <c r="AF39" s="1052" t="s">
        <v>446</v>
      </c>
      <c r="AG39" s="1485" t="s">
        <v>447</v>
      </c>
      <c r="AH39" s="1054" t="s">
        <v>462</v>
      </c>
      <c r="AI39" s="1078" t="s">
        <v>367</v>
      </c>
      <c r="AJ39" s="1077" t="s">
        <v>241</v>
      </c>
      <c r="AK39" s="1052">
        <v>114</v>
      </c>
      <c r="AL39" s="1052">
        <v>296</v>
      </c>
      <c r="AM39" s="1052">
        <v>2021</v>
      </c>
      <c r="AN39" s="1072">
        <v>44927</v>
      </c>
      <c r="AO39" s="1096">
        <v>48579</v>
      </c>
      <c r="AP39" s="1052"/>
      <c r="AQ39" s="1052">
        <v>270</v>
      </c>
      <c r="AR39" s="1052">
        <v>300</v>
      </c>
      <c r="AS39" s="1052">
        <v>300</v>
      </c>
      <c r="AT39" s="1052">
        <v>320</v>
      </c>
      <c r="AU39" s="1052">
        <v>350</v>
      </c>
      <c r="AV39" s="1052">
        <v>370</v>
      </c>
      <c r="AW39" s="1052">
        <v>370</v>
      </c>
      <c r="AX39" s="1052">
        <v>390</v>
      </c>
      <c r="AY39" s="1052">
        <v>400</v>
      </c>
      <c r="AZ39" s="1052">
        <v>400</v>
      </c>
      <c r="BA39" s="1052"/>
      <c r="BB39" s="1054"/>
      <c r="BC39" s="1054">
        <f>SUM(AP39:BB39)</f>
        <v>3470</v>
      </c>
      <c r="BD39" s="1071"/>
      <c r="BE39" s="1080"/>
      <c r="BF39" s="1080"/>
      <c r="BG39" s="1081"/>
      <c r="BH39" s="1071">
        <v>174.87100000000001</v>
      </c>
      <c r="BI39" s="1080">
        <v>174</v>
      </c>
      <c r="BJ39" s="1080" t="s">
        <v>463</v>
      </c>
      <c r="BK39" s="1081">
        <v>7740</v>
      </c>
      <c r="BL39" s="1071">
        <v>180.11699999999999</v>
      </c>
      <c r="BM39" s="1080">
        <v>180.11699999999999</v>
      </c>
      <c r="BN39" s="1080" t="s">
        <v>463</v>
      </c>
      <c r="BO39" s="1081">
        <v>7740</v>
      </c>
      <c r="BP39" s="1079">
        <v>185.52</v>
      </c>
      <c r="BQ39" s="1081"/>
      <c r="BR39" s="1081"/>
      <c r="BS39" s="1081"/>
      <c r="BT39" s="1079">
        <v>191.08500000000001</v>
      </c>
      <c r="BU39" s="1081"/>
      <c r="BV39" s="1081"/>
      <c r="BW39" s="1081"/>
      <c r="BX39" s="1079">
        <v>196.81700000000001</v>
      </c>
      <c r="BY39" s="1081"/>
      <c r="BZ39" s="1081"/>
      <c r="CA39" s="1081"/>
      <c r="CB39" s="1079">
        <v>202.721</v>
      </c>
      <c r="CC39" s="1081"/>
      <c r="CD39" s="1081"/>
      <c r="CE39" s="1081"/>
      <c r="CF39" s="1079">
        <v>208.80199999999999</v>
      </c>
      <c r="CG39" s="1081"/>
      <c r="CH39" s="1081"/>
      <c r="CI39" s="1081"/>
      <c r="CJ39" s="1079">
        <v>215.066</v>
      </c>
      <c r="CK39" s="1081"/>
      <c r="CL39" s="1081"/>
      <c r="CM39" s="1081"/>
      <c r="CN39" s="1079">
        <v>221.517</v>
      </c>
      <c r="CO39" s="1081"/>
      <c r="CP39" s="1081"/>
      <c r="CQ39" s="1081"/>
      <c r="CR39" s="1079">
        <v>228.16200000000001</v>
      </c>
      <c r="CS39" s="1081"/>
      <c r="CT39" s="1080"/>
      <c r="CU39" s="1081"/>
      <c r="CV39" s="1320"/>
      <c r="CW39" s="1082"/>
      <c r="CX39" s="1082"/>
      <c r="CY39" s="1082"/>
      <c r="CZ39" s="1114"/>
      <c r="DA39" s="1082"/>
      <c r="DB39" s="1082"/>
      <c r="DC39" s="1082"/>
      <c r="DD39" s="1321">
        <f>(BE39+BI39+BM39+BP39+BT39+BX39+CB39+CF39+CJ39+CN39+CR39)</f>
        <v>2003.807</v>
      </c>
      <c r="DE39" s="1313" t="s">
        <v>464</v>
      </c>
      <c r="DF39" s="1443" t="s">
        <v>465</v>
      </c>
      <c r="DG39" s="1443" t="s">
        <v>466</v>
      </c>
      <c r="DH39" s="1068" t="s">
        <v>467</v>
      </c>
      <c r="DI39" s="1068">
        <v>3143046792</v>
      </c>
      <c r="DJ39" s="1329" t="s">
        <v>468</v>
      </c>
      <c r="DK39" s="1055"/>
      <c r="DL39" s="1055"/>
      <c r="DM39" s="1055"/>
      <c r="DN39" s="1055"/>
      <c r="DO39" s="1055"/>
      <c r="DP39" s="1055"/>
    </row>
    <row r="40" spans="1:122" s="1053" customFormat="1" ht="32.25" customHeight="1" x14ac:dyDescent="0.2">
      <c r="A40" s="1097" t="s">
        <v>228</v>
      </c>
      <c r="B40" s="1318"/>
      <c r="C40" s="1444" t="s">
        <v>229</v>
      </c>
      <c r="D40" s="1318"/>
      <c r="E40" s="1444" t="s">
        <v>230</v>
      </c>
      <c r="F40" s="1444" t="s">
        <v>276</v>
      </c>
      <c r="G40" s="1445" t="s">
        <v>232</v>
      </c>
      <c r="H40" s="1054" t="s">
        <v>233</v>
      </c>
      <c r="I40" s="1054" t="s">
        <v>111</v>
      </c>
      <c r="J40" s="1054" t="s">
        <v>111</v>
      </c>
      <c r="K40" s="1054">
        <v>2023</v>
      </c>
      <c r="L40" s="1054">
        <v>2034</v>
      </c>
      <c r="M40" s="1318"/>
      <c r="N40" s="1318">
        <v>1</v>
      </c>
      <c r="O40" s="1318">
        <v>1</v>
      </c>
      <c r="P40" s="1318">
        <v>1</v>
      </c>
      <c r="Q40" s="1318">
        <v>1</v>
      </c>
      <c r="R40" s="1318">
        <v>1</v>
      </c>
      <c r="S40" s="1318">
        <v>1</v>
      </c>
      <c r="T40" s="1318">
        <v>1</v>
      </c>
      <c r="U40" s="1318">
        <v>1</v>
      </c>
      <c r="V40" s="1318">
        <v>1</v>
      </c>
      <c r="W40" s="1318">
        <v>1</v>
      </c>
      <c r="X40" s="1318">
        <v>1</v>
      </c>
      <c r="Y40" s="1318">
        <v>1</v>
      </c>
      <c r="Z40" s="1318">
        <v>1</v>
      </c>
      <c r="AA40" s="1443" t="s">
        <v>469</v>
      </c>
      <c r="AB40" s="1441">
        <v>7.1000000000000004E-3</v>
      </c>
      <c r="AC40" s="1443" t="s">
        <v>470</v>
      </c>
      <c r="AD40" s="1473" t="s">
        <v>471</v>
      </c>
      <c r="AE40" s="1313" t="s">
        <v>2193</v>
      </c>
      <c r="AF40" s="1052" t="s">
        <v>472</v>
      </c>
      <c r="AG40" s="1483" t="s">
        <v>473</v>
      </c>
      <c r="AH40" s="1052" t="s">
        <v>474</v>
      </c>
      <c r="AI40" s="1078" t="s">
        <v>233</v>
      </c>
      <c r="AJ40" s="1077"/>
      <c r="AK40" s="1052"/>
      <c r="AL40" s="1084">
        <v>3255</v>
      </c>
      <c r="AM40" s="1052">
        <v>2021</v>
      </c>
      <c r="AN40" s="1072">
        <v>44927</v>
      </c>
      <c r="AO40" s="1072">
        <v>45657</v>
      </c>
      <c r="AP40" s="1084"/>
      <c r="AQ40" s="1084">
        <v>3255</v>
      </c>
      <c r="AR40" s="1084">
        <v>3255</v>
      </c>
      <c r="AS40" s="1084"/>
      <c r="AT40" s="1084"/>
      <c r="AU40" s="1084"/>
      <c r="AV40" s="1084"/>
      <c r="AW40" s="1084"/>
      <c r="AX40" s="1084"/>
      <c r="AY40" s="1084"/>
      <c r="AZ40" s="1084"/>
      <c r="BA40" s="1084"/>
      <c r="BB40" s="1054"/>
      <c r="BC40" s="1054">
        <v>3255</v>
      </c>
      <c r="BD40" s="1071"/>
      <c r="BE40" s="1112"/>
      <c r="BF40" s="1061"/>
      <c r="BG40" s="1054"/>
      <c r="BH40" s="1071">
        <v>3181</v>
      </c>
      <c r="BI40" s="1112"/>
      <c r="BJ40" s="1061" t="s">
        <v>325</v>
      </c>
      <c r="BK40" s="1054">
        <v>7745</v>
      </c>
      <c r="BL40" s="1071">
        <v>3302</v>
      </c>
      <c r="BM40" s="1112"/>
      <c r="BN40" s="1061" t="s">
        <v>325</v>
      </c>
      <c r="BO40" s="1054">
        <v>7745</v>
      </c>
      <c r="BP40" s="1054"/>
      <c r="BQ40" s="1054"/>
      <c r="BR40" s="1054"/>
      <c r="BS40" s="1054"/>
      <c r="BT40" s="1054"/>
      <c r="BU40" s="1054"/>
      <c r="BV40" s="1054"/>
      <c r="BW40" s="1054"/>
      <c r="BX40" s="1054"/>
      <c r="BY40" s="1054"/>
      <c r="BZ40" s="1054"/>
      <c r="CA40" s="1054"/>
      <c r="CB40" s="1054"/>
      <c r="CC40" s="1054"/>
      <c r="CD40" s="1054"/>
      <c r="CE40" s="1054"/>
      <c r="CF40" s="1054"/>
      <c r="CG40" s="1054"/>
      <c r="CH40" s="1054"/>
      <c r="CI40" s="1054"/>
      <c r="CJ40" s="1054"/>
      <c r="CK40" s="1054"/>
      <c r="CL40" s="1054"/>
      <c r="CM40" s="1054"/>
      <c r="CN40" s="1054"/>
      <c r="CO40" s="1054"/>
      <c r="CP40" s="1054"/>
      <c r="CQ40" s="1054"/>
      <c r="CR40" s="1054"/>
      <c r="CS40" s="1054"/>
      <c r="CT40" s="1054"/>
      <c r="CU40" s="1054"/>
      <c r="CV40" s="1320"/>
      <c r="CW40" s="1082"/>
      <c r="CX40" s="1082"/>
      <c r="CY40" s="1082"/>
      <c r="CZ40" s="1114"/>
      <c r="DA40" s="1082"/>
      <c r="DB40" s="1082"/>
      <c r="DC40" s="1082"/>
      <c r="DD40" s="1321">
        <f>(BD40+BH40+BL40)</f>
        <v>6483</v>
      </c>
      <c r="DE40" s="1313" t="s">
        <v>464</v>
      </c>
      <c r="DF40" s="1443" t="s">
        <v>465</v>
      </c>
      <c r="DG40" s="1444" t="s">
        <v>475</v>
      </c>
      <c r="DH40" s="1065" t="s">
        <v>476</v>
      </c>
      <c r="DI40" s="1065" t="s">
        <v>477</v>
      </c>
      <c r="DJ40" s="1329" t="s">
        <v>478</v>
      </c>
      <c r="DK40" s="1055"/>
      <c r="DL40" s="1055"/>
      <c r="DM40" s="1055"/>
      <c r="DN40" s="1055"/>
      <c r="DO40" s="1055"/>
      <c r="DP40" s="1055"/>
    </row>
    <row r="41" spans="1:122" s="1053" customFormat="1" ht="32.25" customHeight="1" x14ac:dyDescent="0.2">
      <c r="A41" s="1097" t="s">
        <v>228</v>
      </c>
      <c r="B41" s="1318"/>
      <c r="C41" s="1444" t="s">
        <v>229</v>
      </c>
      <c r="D41" s="1318"/>
      <c r="E41" s="1444" t="s">
        <v>230</v>
      </c>
      <c r="F41" s="1444" t="s">
        <v>271</v>
      </c>
      <c r="G41" s="1445" t="s">
        <v>232</v>
      </c>
      <c r="H41" s="1054" t="s">
        <v>233</v>
      </c>
      <c r="I41" s="1054" t="s">
        <v>111</v>
      </c>
      <c r="J41" s="1054" t="s">
        <v>111</v>
      </c>
      <c r="K41" s="1054">
        <v>2023</v>
      </c>
      <c r="L41" s="1054">
        <v>2034</v>
      </c>
      <c r="M41" s="1318"/>
      <c r="N41" s="1318">
        <v>1</v>
      </c>
      <c r="O41" s="1318">
        <v>1</v>
      </c>
      <c r="P41" s="1318">
        <v>1</v>
      </c>
      <c r="Q41" s="1318">
        <v>1</v>
      </c>
      <c r="R41" s="1318">
        <v>1</v>
      </c>
      <c r="S41" s="1318">
        <v>1</v>
      </c>
      <c r="T41" s="1318">
        <v>1</v>
      </c>
      <c r="U41" s="1318">
        <v>1</v>
      </c>
      <c r="V41" s="1318">
        <v>1</v>
      </c>
      <c r="W41" s="1318">
        <v>1</v>
      </c>
      <c r="X41" s="1318">
        <v>1</v>
      </c>
      <c r="Y41" s="1318">
        <v>1</v>
      </c>
      <c r="Z41" s="1318">
        <v>1</v>
      </c>
      <c r="AA41" s="1446" t="s">
        <v>479</v>
      </c>
      <c r="AB41" s="1441">
        <v>7.1000000000000004E-3</v>
      </c>
      <c r="AC41" s="1450" t="s">
        <v>480</v>
      </c>
      <c r="AD41" s="1474" t="s">
        <v>481</v>
      </c>
      <c r="AE41" s="1313" t="s">
        <v>2193</v>
      </c>
      <c r="AF41" s="1076" t="s">
        <v>364</v>
      </c>
      <c r="AG41" s="1484" t="s">
        <v>482</v>
      </c>
      <c r="AH41" s="1076" t="s">
        <v>483</v>
      </c>
      <c r="AI41" s="1078" t="s">
        <v>285</v>
      </c>
      <c r="AJ41" s="1077" t="s">
        <v>484</v>
      </c>
      <c r="AK41" s="1052">
        <v>59</v>
      </c>
      <c r="AL41" s="1075">
        <v>0.75</v>
      </c>
      <c r="AM41" s="1052">
        <v>2021</v>
      </c>
      <c r="AN41" s="1072">
        <v>44927</v>
      </c>
      <c r="AO41" s="1052" t="s">
        <v>485</v>
      </c>
      <c r="AP41" s="1075"/>
      <c r="AQ41" s="1075">
        <v>0.75</v>
      </c>
      <c r="AR41" s="1075">
        <v>0.75</v>
      </c>
      <c r="AS41" s="1075">
        <v>0.75</v>
      </c>
      <c r="AT41" s="1075">
        <v>0.75</v>
      </c>
      <c r="AU41" s="1075">
        <v>0.75</v>
      </c>
      <c r="AV41" s="1075">
        <v>0.75</v>
      </c>
      <c r="AW41" s="1075">
        <v>0.75</v>
      </c>
      <c r="AX41" s="1075">
        <v>0.75</v>
      </c>
      <c r="AY41" s="1075">
        <v>0.75</v>
      </c>
      <c r="AZ41" s="1075">
        <v>0.75</v>
      </c>
      <c r="BA41" s="1084"/>
      <c r="BB41" s="1054"/>
      <c r="BC41" s="1318">
        <v>0.75</v>
      </c>
      <c r="BD41" s="1071"/>
      <c r="BE41" s="1113"/>
      <c r="BF41" s="1061"/>
      <c r="BG41" s="1054"/>
      <c r="BH41" s="1071">
        <v>84</v>
      </c>
      <c r="BI41" s="1113">
        <f>+BH41</f>
        <v>84</v>
      </c>
      <c r="BJ41" s="1077" t="s">
        <v>486</v>
      </c>
      <c r="BK41" s="1054">
        <v>7771</v>
      </c>
      <c r="BL41" s="1071">
        <v>87</v>
      </c>
      <c r="BM41" s="1113">
        <f>+BL41</f>
        <v>87</v>
      </c>
      <c r="BN41" s="1061"/>
      <c r="BO41" s="1054">
        <v>7771</v>
      </c>
      <c r="BP41" s="1069">
        <v>89</v>
      </c>
      <c r="BQ41" s="1069"/>
      <c r="BR41" s="1069"/>
      <c r="BS41" s="1069"/>
      <c r="BT41" s="1069">
        <v>92</v>
      </c>
      <c r="BU41" s="1069"/>
      <c r="BV41" s="1069"/>
      <c r="BW41" s="1069"/>
      <c r="BX41" s="1069">
        <v>95</v>
      </c>
      <c r="BY41" s="1069"/>
      <c r="BZ41" s="1069"/>
      <c r="CA41" s="1069"/>
      <c r="CB41" s="1069">
        <v>97</v>
      </c>
      <c r="CC41" s="1069"/>
      <c r="CD41" s="1069"/>
      <c r="CE41" s="1069"/>
      <c r="CF41" s="1069">
        <v>100</v>
      </c>
      <c r="CG41" s="1069"/>
      <c r="CH41" s="1069"/>
      <c r="CI41" s="1069"/>
      <c r="CJ41" s="1069">
        <v>103</v>
      </c>
      <c r="CK41" s="1069"/>
      <c r="CL41" s="1069"/>
      <c r="CM41" s="1069"/>
      <c r="CN41" s="1069">
        <v>106</v>
      </c>
      <c r="CO41" s="1069"/>
      <c r="CP41" s="1069"/>
      <c r="CQ41" s="1069"/>
      <c r="CR41" s="1069">
        <v>110</v>
      </c>
      <c r="CS41" s="1069"/>
      <c r="CT41" s="1069"/>
      <c r="CU41" s="1069"/>
      <c r="CV41" s="1320"/>
      <c r="CW41" s="1082"/>
      <c r="CX41" s="1082"/>
      <c r="CY41" s="1082"/>
      <c r="CZ41" s="1114"/>
      <c r="DA41" s="1082"/>
      <c r="DB41" s="1082"/>
      <c r="DC41" s="1082"/>
      <c r="DD41" s="1321">
        <f>(BI41+CR41+CN41+CJ41+CF41+CB41+BX41+BT41+BP41+BL41+BE41)</f>
        <v>963</v>
      </c>
      <c r="DE41" s="1313" t="s">
        <v>464</v>
      </c>
      <c r="DF41" s="1443" t="s">
        <v>465</v>
      </c>
      <c r="DG41" s="1443" t="s">
        <v>487</v>
      </c>
      <c r="DH41" s="1068" t="s">
        <v>488</v>
      </c>
      <c r="DI41" s="1068">
        <v>3115968161</v>
      </c>
      <c r="DJ41" s="1329" t="s">
        <v>489</v>
      </c>
      <c r="DK41" s="1055"/>
      <c r="DL41" s="1055"/>
      <c r="DM41" s="1055"/>
      <c r="DN41" s="1055"/>
      <c r="DO41" s="1055"/>
      <c r="DP41" s="1055"/>
      <c r="DQ41" s="1083"/>
      <c r="DR41" s="1083"/>
    </row>
    <row r="42" spans="1:122" s="1083" customFormat="1" ht="32.25" customHeight="1" x14ac:dyDescent="0.2">
      <c r="A42" s="1097" t="s">
        <v>228</v>
      </c>
      <c r="B42" s="1318"/>
      <c r="C42" s="1444" t="s">
        <v>229</v>
      </c>
      <c r="D42" s="1318"/>
      <c r="E42" s="1444" t="s">
        <v>230</v>
      </c>
      <c r="F42" s="1444" t="s">
        <v>271</v>
      </c>
      <c r="G42" s="1445" t="s">
        <v>232</v>
      </c>
      <c r="H42" s="1054" t="s">
        <v>233</v>
      </c>
      <c r="I42" s="1054" t="s">
        <v>111</v>
      </c>
      <c r="J42" s="1054" t="s">
        <v>111</v>
      </c>
      <c r="K42" s="1054">
        <v>2023</v>
      </c>
      <c r="L42" s="1054">
        <v>2034</v>
      </c>
      <c r="M42" s="1318"/>
      <c r="N42" s="1318">
        <v>1</v>
      </c>
      <c r="O42" s="1318">
        <v>1</v>
      </c>
      <c r="P42" s="1318">
        <v>1</v>
      </c>
      <c r="Q42" s="1318">
        <v>1</v>
      </c>
      <c r="R42" s="1318">
        <v>1</v>
      </c>
      <c r="S42" s="1318">
        <v>1</v>
      </c>
      <c r="T42" s="1318">
        <v>1</v>
      </c>
      <c r="U42" s="1318">
        <v>1</v>
      </c>
      <c r="V42" s="1318">
        <v>1</v>
      </c>
      <c r="W42" s="1318">
        <v>1</v>
      </c>
      <c r="X42" s="1318">
        <v>1</v>
      </c>
      <c r="Y42" s="1318">
        <v>1</v>
      </c>
      <c r="Z42" s="1318">
        <v>1</v>
      </c>
      <c r="AA42" s="1443" t="s">
        <v>490</v>
      </c>
      <c r="AB42" s="1441">
        <v>7.1000000000000004E-3</v>
      </c>
      <c r="AC42" s="1450" t="s">
        <v>1466</v>
      </c>
      <c r="AD42" s="1474" t="s">
        <v>491</v>
      </c>
      <c r="AE42" s="1313" t="s">
        <v>2193</v>
      </c>
      <c r="AF42" s="1052" t="s">
        <v>492</v>
      </c>
      <c r="AG42" s="1483" t="s">
        <v>447</v>
      </c>
      <c r="AH42" s="1052" t="s">
        <v>462</v>
      </c>
      <c r="AI42" s="1078" t="s">
        <v>233</v>
      </c>
      <c r="AJ42" s="1077" t="s">
        <v>484</v>
      </c>
      <c r="AK42" s="1052">
        <v>58</v>
      </c>
      <c r="AL42" s="1075">
        <v>1</v>
      </c>
      <c r="AM42" s="1052">
        <v>2021</v>
      </c>
      <c r="AN42" s="1072">
        <v>44927</v>
      </c>
      <c r="AO42" s="1052" t="s">
        <v>485</v>
      </c>
      <c r="AP42" s="1075"/>
      <c r="AQ42" s="1075">
        <v>1</v>
      </c>
      <c r="AR42" s="1075">
        <v>1</v>
      </c>
      <c r="AS42" s="1075">
        <v>1</v>
      </c>
      <c r="AT42" s="1075">
        <v>1</v>
      </c>
      <c r="AU42" s="1075">
        <v>1</v>
      </c>
      <c r="AV42" s="1075">
        <v>1</v>
      </c>
      <c r="AW42" s="1075">
        <v>1</v>
      </c>
      <c r="AX42" s="1075">
        <v>1</v>
      </c>
      <c r="AY42" s="1075">
        <v>1</v>
      </c>
      <c r="AZ42" s="1075">
        <v>1</v>
      </c>
      <c r="BA42" s="1084"/>
      <c r="BB42" s="1052"/>
      <c r="BC42" s="1075">
        <v>1</v>
      </c>
      <c r="BD42" s="1071"/>
      <c r="BE42" s="1114"/>
      <c r="BF42" s="1077"/>
      <c r="BG42" s="1052"/>
      <c r="BH42" s="1071">
        <v>15031</v>
      </c>
      <c r="BI42" s="1114">
        <f>+BH42</f>
        <v>15031</v>
      </c>
      <c r="BJ42" s="1077" t="s">
        <v>486</v>
      </c>
      <c r="BK42" s="1052">
        <v>7771</v>
      </c>
      <c r="BL42" s="1071">
        <v>15482</v>
      </c>
      <c r="BM42" s="1114">
        <f>+BL42</f>
        <v>15482</v>
      </c>
      <c r="BN42" s="1077"/>
      <c r="BO42" s="1052">
        <v>7771</v>
      </c>
      <c r="BP42" s="1085">
        <v>15946</v>
      </c>
      <c r="BQ42" s="1085"/>
      <c r="BR42" s="1085"/>
      <c r="BS42" s="1085"/>
      <c r="BT42" s="1085">
        <v>16425</v>
      </c>
      <c r="BU42" s="1085"/>
      <c r="BV42" s="1085"/>
      <c r="BW42" s="1085"/>
      <c r="BX42" s="1085">
        <v>16918</v>
      </c>
      <c r="BY42" s="1085"/>
      <c r="BZ42" s="1085"/>
      <c r="CA42" s="1085"/>
      <c r="CB42" s="1085">
        <v>17425</v>
      </c>
      <c r="CC42" s="1085"/>
      <c r="CD42" s="1085"/>
      <c r="CE42" s="1085"/>
      <c r="CF42" s="1085">
        <v>17948</v>
      </c>
      <c r="CG42" s="1085"/>
      <c r="CH42" s="1085"/>
      <c r="CI42" s="1085"/>
      <c r="CJ42" s="1085">
        <v>18486</v>
      </c>
      <c r="CK42" s="1085"/>
      <c r="CL42" s="1085"/>
      <c r="CM42" s="1085"/>
      <c r="CN42" s="1085">
        <v>19041</v>
      </c>
      <c r="CO42" s="1085"/>
      <c r="CP42" s="1085"/>
      <c r="CQ42" s="1085"/>
      <c r="CR42" s="1085">
        <v>19612</v>
      </c>
      <c r="CS42" s="1085"/>
      <c r="CT42" s="1085"/>
      <c r="CU42" s="1085"/>
      <c r="CV42" s="1320"/>
      <c r="CW42" s="1082"/>
      <c r="CX42" s="1082"/>
      <c r="CY42" s="1082"/>
      <c r="CZ42" s="1114"/>
      <c r="DA42" s="1082"/>
      <c r="DB42" s="1082"/>
      <c r="DC42" s="1082"/>
      <c r="DD42" s="1321">
        <f>(BE42+BI42+BL42+BP42+BT42+BX42+CB42+CF42+CJ42+CN42+CR42)</f>
        <v>172314</v>
      </c>
      <c r="DE42" s="1313" t="s">
        <v>493</v>
      </c>
      <c r="DF42" s="1443" t="s">
        <v>465</v>
      </c>
      <c r="DG42" s="1443" t="s">
        <v>487</v>
      </c>
      <c r="DH42" s="1068" t="s">
        <v>488</v>
      </c>
      <c r="DI42" s="1068">
        <v>3115968161</v>
      </c>
      <c r="DJ42" s="1329" t="s">
        <v>489</v>
      </c>
      <c r="DK42" s="1060"/>
      <c r="DL42" s="1060"/>
      <c r="DM42" s="1060"/>
      <c r="DN42" s="1060"/>
      <c r="DO42" s="1060"/>
      <c r="DP42" s="1060"/>
      <c r="DQ42" s="1053"/>
      <c r="DR42" s="1053"/>
    </row>
    <row r="43" spans="1:122" s="1053" customFormat="1" ht="32.25" customHeight="1" x14ac:dyDescent="0.2">
      <c r="A43" s="1097" t="s">
        <v>228</v>
      </c>
      <c r="B43" s="1318"/>
      <c r="C43" s="1444" t="s">
        <v>229</v>
      </c>
      <c r="D43" s="1318"/>
      <c r="E43" s="1444" t="s">
        <v>230</v>
      </c>
      <c r="F43" s="1444" t="s">
        <v>276</v>
      </c>
      <c r="G43" s="1445" t="s">
        <v>232</v>
      </c>
      <c r="H43" s="1054" t="s">
        <v>233</v>
      </c>
      <c r="I43" s="1054" t="s">
        <v>111</v>
      </c>
      <c r="J43" s="1054" t="s">
        <v>111</v>
      </c>
      <c r="K43" s="1054">
        <v>2023</v>
      </c>
      <c r="L43" s="1054">
        <v>2034</v>
      </c>
      <c r="M43" s="1318"/>
      <c r="N43" s="1318">
        <v>1</v>
      </c>
      <c r="O43" s="1318">
        <v>1</v>
      </c>
      <c r="P43" s="1318">
        <v>1</v>
      </c>
      <c r="Q43" s="1318">
        <v>1</v>
      </c>
      <c r="R43" s="1318">
        <v>1</v>
      </c>
      <c r="S43" s="1318">
        <v>1</v>
      </c>
      <c r="T43" s="1318">
        <v>1</v>
      </c>
      <c r="U43" s="1318">
        <v>1</v>
      </c>
      <c r="V43" s="1318">
        <v>1</v>
      </c>
      <c r="W43" s="1318">
        <v>1</v>
      </c>
      <c r="X43" s="1318">
        <v>1</v>
      </c>
      <c r="Y43" s="1318">
        <v>1</v>
      </c>
      <c r="Z43" s="1318">
        <v>1</v>
      </c>
      <c r="AA43" s="1443" t="s">
        <v>494</v>
      </c>
      <c r="AB43" s="1441">
        <v>7.1000000000000004E-3</v>
      </c>
      <c r="AC43" s="1443" t="s">
        <v>2174</v>
      </c>
      <c r="AD43" s="1473" t="s">
        <v>2175</v>
      </c>
      <c r="AE43" s="1313" t="s">
        <v>2193</v>
      </c>
      <c r="AF43" s="1052" t="s">
        <v>492</v>
      </c>
      <c r="AG43" s="1483" t="s">
        <v>447</v>
      </c>
      <c r="AH43" s="1052" t="s">
        <v>462</v>
      </c>
      <c r="AI43" s="1078" t="s">
        <v>233</v>
      </c>
      <c r="AJ43" s="1077" t="s">
        <v>484</v>
      </c>
      <c r="AK43" s="1052">
        <v>58</v>
      </c>
      <c r="AL43" s="1075">
        <v>1</v>
      </c>
      <c r="AM43" s="1052">
        <v>2021</v>
      </c>
      <c r="AN43" s="1072">
        <v>44927</v>
      </c>
      <c r="AO43" s="1052" t="s">
        <v>485</v>
      </c>
      <c r="AP43" s="1075"/>
      <c r="AQ43" s="1075">
        <v>1</v>
      </c>
      <c r="AR43" s="1075">
        <v>1</v>
      </c>
      <c r="AS43" s="1075">
        <v>1</v>
      </c>
      <c r="AT43" s="1075">
        <v>1</v>
      </c>
      <c r="AU43" s="1075">
        <v>1</v>
      </c>
      <c r="AV43" s="1075">
        <v>1</v>
      </c>
      <c r="AW43" s="1075">
        <v>1</v>
      </c>
      <c r="AX43" s="1075">
        <v>1</v>
      </c>
      <c r="AY43" s="1075">
        <v>1</v>
      </c>
      <c r="AZ43" s="1075">
        <v>1</v>
      </c>
      <c r="BA43" s="1084"/>
      <c r="BB43" s="1052"/>
      <c r="BC43" s="1075">
        <v>1</v>
      </c>
      <c r="BD43" s="1071"/>
      <c r="BE43" s="1114"/>
      <c r="BF43" s="1077"/>
      <c r="BG43" s="1052"/>
      <c r="BH43" s="1071">
        <v>53067</v>
      </c>
      <c r="BI43" s="1071">
        <v>53067</v>
      </c>
      <c r="BJ43" s="1077" t="s">
        <v>486</v>
      </c>
      <c r="BK43" s="1052">
        <v>7771</v>
      </c>
      <c r="BL43" s="1071">
        <v>54659</v>
      </c>
      <c r="BM43" s="1114">
        <f>+BL43</f>
        <v>54659</v>
      </c>
      <c r="BN43" s="1077"/>
      <c r="BO43" s="1052">
        <v>7771</v>
      </c>
      <c r="BP43" s="1085">
        <v>56299</v>
      </c>
      <c r="BQ43" s="1085"/>
      <c r="BR43" s="1085"/>
      <c r="BS43" s="1085"/>
      <c r="BT43" s="1085">
        <v>57988</v>
      </c>
      <c r="BU43" s="1085"/>
      <c r="BV43" s="1085"/>
      <c r="BW43" s="1085"/>
      <c r="BX43" s="1085">
        <v>59727</v>
      </c>
      <c r="BY43" s="1085"/>
      <c r="BZ43" s="1085"/>
      <c r="CA43" s="1085"/>
      <c r="CB43" s="1085">
        <v>61519</v>
      </c>
      <c r="CC43" s="1085"/>
      <c r="CD43" s="1085"/>
      <c r="CE43" s="1085"/>
      <c r="CF43" s="1085">
        <v>63365</v>
      </c>
      <c r="CG43" s="1085"/>
      <c r="CH43" s="1085"/>
      <c r="CI43" s="1085"/>
      <c r="CJ43" s="1085">
        <v>65266</v>
      </c>
      <c r="CK43" s="1085"/>
      <c r="CL43" s="1085"/>
      <c r="CM43" s="1085"/>
      <c r="CN43" s="1085">
        <v>67224</v>
      </c>
      <c r="CO43" s="1085"/>
      <c r="CP43" s="1085"/>
      <c r="CQ43" s="1085"/>
      <c r="CR43" s="1085">
        <v>69240</v>
      </c>
      <c r="CS43" s="1085"/>
      <c r="CT43" s="1085"/>
      <c r="CU43" s="1085"/>
      <c r="CV43" s="1320"/>
      <c r="CW43" s="1082"/>
      <c r="CX43" s="1082"/>
      <c r="CY43" s="1082"/>
      <c r="CZ43" s="1114"/>
      <c r="DA43" s="1082"/>
      <c r="DB43" s="1082"/>
      <c r="DC43" s="1082"/>
      <c r="DD43" s="1321">
        <f>(BE43+BH43+BL43+BP43+BT43+BX43+CB43+CF43+CJ43+CN43+CR43)</f>
        <v>608354</v>
      </c>
      <c r="DE43" s="1313" t="s">
        <v>493</v>
      </c>
      <c r="DF43" s="1443" t="s">
        <v>465</v>
      </c>
      <c r="DG43" s="1443" t="s">
        <v>487</v>
      </c>
      <c r="DH43" s="1068" t="s">
        <v>488</v>
      </c>
      <c r="DI43" s="1068">
        <v>3115968161</v>
      </c>
      <c r="DJ43" s="1329" t="s">
        <v>489</v>
      </c>
      <c r="DK43" s="1060"/>
      <c r="DL43" s="1060"/>
      <c r="DM43" s="1060"/>
      <c r="DN43" s="1060"/>
      <c r="DO43" s="1060"/>
      <c r="DP43" s="1060"/>
    </row>
    <row r="44" spans="1:122" s="1053" customFormat="1" ht="32.25" customHeight="1" x14ac:dyDescent="0.2">
      <c r="A44" s="1097" t="s">
        <v>228</v>
      </c>
      <c r="B44" s="1318"/>
      <c r="C44" s="1444" t="s">
        <v>229</v>
      </c>
      <c r="D44" s="1318"/>
      <c r="E44" s="1444" t="s">
        <v>230</v>
      </c>
      <c r="F44" s="1444" t="s">
        <v>276</v>
      </c>
      <c r="G44" s="1445" t="s">
        <v>232</v>
      </c>
      <c r="H44" s="1054" t="s">
        <v>233</v>
      </c>
      <c r="I44" s="1054" t="s">
        <v>111</v>
      </c>
      <c r="J44" s="1054" t="s">
        <v>111</v>
      </c>
      <c r="K44" s="1054">
        <v>2023</v>
      </c>
      <c r="L44" s="1054">
        <v>2034</v>
      </c>
      <c r="M44" s="1318"/>
      <c r="N44" s="1318">
        <v>1</v>
      </c>
      <c r="O44" s="1318">
        <v>1</v>
      </c>
      <c r="P44" s="1318">
        <v>1</v>
      </c>
      <c r="Q44" s="1318">
        <v>1</v>
      </c>
      <c r="R44" s="1318">
        <v>1</v>
      </c>
      <c r="S44" s="1318">
        <v>1</v>
      </c>
      <c r="T44" s="1318">
        <v>1</v>
      </c>
      <c r="U44" s="1318">
        <v>1</v>
      </c>
      <c r="V44" s="1318">
        <v>1</v>
      </c>
      <c r="W44" s="1318">
        <v>1</v>
      </c>
      <c r="X44" s="1318">
        <v>1</v>
      </c>
      <c r="Y44" s="1318">
        <v>1</v>
      </c>
      <c r="Z44" s="1318">
        <v>1</v>
      </c>
      <c r="AA44" s="1443" t="s">
        <v>495</v>
      </c>
      <c r="AB44" s="1441">
        <v>7.1000000000000004E-3</v>
      </c>
      <c r="AC44" s="1443" t="s">
        <v>496</v>
      </c>
      <c r="AD44" s="1473" t="s">
        <v>497</v>
      </c>
      <c r="AE44" s="1313" t="s">
        <v>2193</v>
      </c>
      <c r="AF44" s="1052" t="s">
        <v>446</v>
      </c>
      <c r="AG44" s="1483" t="s">
        <v>498</v>
      </c>
      <c r="AH44" s="1054" t="s">
        <v>462</v>
      </c>
      <c r="AI44" s="1078" t="s">
        <v>499</v>
      </c>
      <c r="AJ44" s="1077" t="s">
        <v>241</v>
      </c>
      <c r="AK44" s="1052">
        <v>18</v>
      </c>
      <c r="AL44" s="1075">
        <v>0.95</v>
      </c>
      <c r="AM44" s="1052">
        <v>2021</v>
      </c>
      <c r="AN44" s="1072">
        <v>44562</v>
      </c>
      <c r="AO44" s="1072">
        <v>45657</v>
      </c>
      <c r="AP44" s="1318">
        <v>0.95</v>
      </c>
      <c r="AQ44" s="1318">
        <v>0.95</v>
      </c>
      <c r="AR44" s="1318">
        <v>0.95</v>
      </c>
      <c r="AS44" s="1054"/>
      <c r="AT44" s="1054"/>
      <c r="AU44" s="1054"/>
      <c r="AV44" s="1054"/>
      <c r="AW44" s="1054"/>
      <c r="AX44" s="1054"/>
      <c r="AY44" s="1054"/>
      <c r="AZ44" s="1054"/>
      <c r="BA44" s="1054"/>
      <c r="BB44" s="1054"/>
      <c r="BC44" s="1318">
        <v>0.95</v>
      </c>
      <c r="BD44" s="1071">
        <v>932</v>
      </c>
      <c r="BE44" s="1113">
        <v>932</v>
      </c>
      <c r="BF44" s="1061" t="s">
        <v>297</v>
      </c>
      <c r="BG44" s="1054">
        <v>7720</v>
      </c>
      <c r="BH44" s="1071">
        <v>932</v>
      </c>
      <c r="BI44" s="1113">
        <v>932</v>
      </c>
      <c r="BJ44" s="1061" t="s">
        <v>486</v>
      </c>
      <c r="BK44" s="1054">
        <v>7720</v>
      </c>
      <c r="BL44" s="1071">
        <v>932</v>
      </c>
      <c r="BM44" s="1113">
        <v>932</v>
      </c>
      <c r="BN44" s="1061" t="s">
        <v>297</v>
      </c>
      <c r="BO44" s="1054">
        <v>7720</v>
      </c>
      <c r="BP44" s="1054"/>
      <c r="BQ44" s="1054"/>
      <c r="BR44" s="1054"/>
      <c r="BS44" s="1054"/>
      <c r="BT44" s="1054"/>
      <c r="BU44" s="1054"/>
      <c r="BV44" s="1054"/>
      <c r="BW44" s="1054"/>
      <c r="BX44" s="1054"/>
      <c r="BY44" s="1054"/>
      <c r="BZ44" s="1054"/>
      <c r="CA44" s="1054"/>
      <c r="CB44" s="1054"/>
      <c r="CC44" s="1054"/>
      <c r="CD44" s="1054"/>
      <c r="CE44" s="1054"/>
      <c r="CF44" s="1054"/>
      <c r="CG44" s="1054"/>
      <c r="CH44" s="1054"/>
      <c r="CI44" s="1054"/>
      <c r="CJ44" s="1054"/>
      <c r="CK44" s="1054"/>
      <c r="CL44" s="1054"/>
      <c r="CM44" s="1054"/>
      <c r="CN44" s="1054"/>
      <c r="CO44" s="1054"/>
      <c r="CP44" s="1054"/>
      <c r="CQ44" s="1054"/>
      <c r="CR44" s="1054"/>
      <c r="CS44" s="1054"/>
      <c r="CT44" s="1054"/>
      <c r="CU44" s="1054"/>
      <c r="CV44" s="1320"/>
      <c r="CW44" s="1054"/>
      <c r="CX44" s="1054"/>
      <c r="CY44" s="1054"/>
      <c r="CZ44" s="1114"/>
      <c r="DA44" s="1054"/>
      <c r="DB44" s="1054"/>
      <c r="DC44" s="1054"/>
      <c r="DD44" s="1321">
        <f>(BE44+BH44+BL44+DK44)</f>
        <v>2796</v>
      </c>
      <c r="DE44" s="1313" t="s">
        <v>464</v>
      </c>
      <c r="DF44" s="1443" t="s">
        <v>500</v>
      </c>
      <c r="DG44" s="1443" t="s">
        <v>501</v>
      </c>
      <c r="DH44" s="1068" t="s">
        <v>502</v>
      </c>
      <c r="DI44" s="1068" t="s">
        <v>503</v>
      </c>
      <c r="DJ44" s="1329" t="s">
        <v>504</v>
      </c>
      <c r="DK44" s="1055"/>
      <c r="DL44" s="1055"/>
      <c r="DM44" s="1055"/>
      <c r="DN44" s="1055"/>
      <c r="DO44" s="1055"/>
      <c r="DP44" s="1055"/>
      <c r="DQ44" s="1086"/>
      <c r="DR44" s="1086"/>
    </row>
    <row r="45" spans="1:122" s="1086" customFormat="1" ht="32.25" customHeight="1" x14ac:dyDescent="0.2">
      <c r="A45" s="1097" t="s">
        <v>228</v>
      </c>
      <c r="B45" s="1318"/>
      <c r="C45" s="1444" t="s">
        <v>229</v>
      </c>
      <c r="D45" s="1318"/>
      <c r="E45" s="1444" t="s">
        <v>230</v>
      </c>
      <c r="F45" s="1444" t="s">
        <v>276</v>
      </c>
      <c r="G45" s="1445" t="s">
        <v>232</v>
      </c>
      <c r="H45" s="1054" t="s">
        <v>233</v>
      </c>
      <c r="I45" s="1054" t="s">
        <v>111</v>
      </c>
      <c r="J45" s="1054" t="s">
        <v>111</v>
      </c>
      <c r="K45" s="1054">
        <v>2023</v>
      </c>
      <c r="L45" s="1054">
        <v>2034</v>
      </c>
      <c r="M45" s="1318"/>
      <c r="N45" s="1318">
        <v>1</v>
      </c>
      <c r="O45" s="1318">
        <v>1</v>
      </c>
      <c r="P45" s="1318">
        <v>1</v>
      </c>
      <c r="Q45" s="1318">
        <v>1</v>
      </c>
      <c r="R45" s="1318">
        <v>1</v>
      </c>
      <c r="S45" s="1318">
        <v>1</v>
      </c>
      <c r="T45" s="1318">
        <v>1</v>
      </c>
      <c r="U45" s="1318">
        <v>1</v>
      </c>
      <c r="V45" s="1318">
        <v>1</v>
      </c>
      <c r="W45" s="1318">
        <v>1</v>
      </c>
      <c r="X45" s="1318">
        <v>1</v>
      </c>
      <c r="Y45" s="1318">
        <v>1</v>
      </c>
      <c r="Z45" s="1318">
        <v>1</v>
      </c>
      <c r="AA45" s="1440" t="s">
        <v>505</v>
      </c>
      <c r="AB45" s="1441">
        <v>7.1000000000000004E-3</v>
      </c>
      <c r="AC45" s="1443" t="s">
        <v>506</v>
      </c>
      <c r="AD45" s="1440" t="s">
        <v>507</v>
      </c>
      <c r="AE45" s="1313" t="s">
        <v>2193</v>
      </c>
      <c r="AF45" s="1313" t="s">
        <v>508</v>
      </c>
      <c r="AG45" s="1482" t="s">
        <v>509</v>
      </c>
      <c r="AH45" s="1052" t="s">
        <v>510</v>
      </c>
      <c r="AI45" s="1052" t="s">
        <v>511</v>
      </c>
      <c r="AJ45" s="1077"/>
      <c r="AK45" s="1052"/>
      <c r="AL45" s="1052">
        <v>0</v>
      </c>
      <c r="AM45" s="1052">
        <v>2021</v>
      </c>
      <c r="AN45" s="1072">
        <v>44562</v>
      </c>
      <c r="AO45" s="1072">
        <v>49309</v>
      </c>
      <c r="AP45" s="1059">
        <v>0.33329999999999999</v>
      </c>
      <c r="AQ45" s="1059">
        <v>0.33329999999999999</v>
      </c>
      <c r="AR45" s="1059">
        <v>0.33329999999999999</v>
      </c>
      <c r="AS45" s="1059">
        <v>1</v>
      </c>
      <c r="AT45" s="1059">
        <v>1</v>
      </c>
      <c r="AU45" s="1059">
        <v>1</v>
      </c>
      <c r="AV45" s="1059">
        <v>1</v>
      </c>
      <c r="AW45" s="1059">
        <v>1</v>
      </c>
      <c r="AX45" s="1059">
        <v>1</v>
      </c>
      <c r="AY45" s="1059">
        <v>1</v>
      </c>
      <c r="AZ45" s="1059">
        <v>1</v>
      </c>
      <c r="BA45" s="1059">
        <v>1</v>
      </c>
      <c r="BB45" s="1059">
        <v>1</v>
      </c>
      <c r="BC45" s="1075">
        <v>1</v>
      </c>
      <c r="BD45" s="1071">
        <f>22448000/1000000</f>
        <v>22.448</v>
      </c>
      <c r="BE45" s="1077">
        <f>22448000/1000000</f>
        <v>22.448</v>
      </c>
      <c r="BF45" s="1077" t="s">
        <v>325</v>
      </c>
      <c r="BG45" s="1052">
        <v>7783</v>
      </c>
      <c r="BH45" s="1071">
        <f>+(BD45*0.056)+BD45</f>
        <v>23.705088</v>
      </c>
      <c r="BI45" s="1071"/>
      <c r="BJ45" s="1077" t="s">
        <v>325</v>
      </c>
      <c r="BK45" s="1052">
        <v>7783</v>
      </c>
      <c r="BL45" s="1071">
        <f>+(BH45*0.056)+BH45</f>
        <v>25.032572928</v>
      </c>
      <c r="BM45" s="1071"/>
      <c r="BN45" s="1077" t="s">
        <v>325</v>
      </c>
      <c r="BO45" s="1052">
        <v>7783</v>
      </c>
      <c r="BP45" s="1071">
        <f>+(BL45*0.056)+BL45</f>
        <v>26.434397011968002</v>
      </c>
      <c r="BQ45" s="1071"/>
      <c r="BR45" s="1071"/>
      <c r="BS45" s="1071"/>
      <c r="BT45" s="1071">
        <f>+(BP45*0.056)+BP45</f>
        <v>27.914723244638211</v>
      </c>
      <c r="BU45" s="1071"/>
      <c r="BV45" s="1071"/>
      <c r="BW45" s="1071"/>
      <c r="BX45" s="1071">
        <f>+(BT45*0.056)+BT45</f>
        <v>29.47794774633795</v>
      </c>
      <c r="BY45" s="1071"/>
      <c r="BZ45" s="1071"/>
      <c r="CA45" s="1071"/>
      <c r="CB45" s="1071">
        <f>+(BX45*0.056)+BX45</f>
        <v>31.128712820132876</v>
      </c>
      <c r="CC45" s="1071"/>
      <c r="CD45" s="1071"/>
      <c r="CE45" s="1071"/>
      <c r="CF45" s="1071">
        <f>+(CB45*0.056)+CB45</f>
        <v>32.871920738060318</v>
      </c>
      <c r="CG45" s="1071"/>
      <c r="CH45" s="1071"/>
      <c r="CI45" s="1071"/>
      <c r="CJ45" s="1071">
        <f>+(CF45*0.056)+CF45</f>
        <v>34.712748299391698</v>
      </c>
      <c r="CK45" s="1071"/>
      <c r="CL45" s="1071"/>
      <c r="CM45" s="1071"/>
      <c r="CN45" s="1071">
        <f>+(CJ45*0.056)+CJ45</f>
        <v>36.656662204157634</v>
      </c>
      <c r="CO45" s="1071"/>
      <c r="CP45" s="1071"/>
      <c r="CQ45" s="1071"/>
      <c r="CR45" s="1071">
        <f>+(CN45*0.056)+CN45</f>
        <v>38.709435287590459</v>
      </c>
      <c r="CS45" s="1071"/>
      <c r="CT45" s="1071"/>
      <c r="CU45" s="1071"/>
      <c r="CV45" s="1320">
        <f>+(CR45*0.056)+CR45</f>
        <v>40.877163663695526</v>
      </c>
      <c r="CW45" s="1071"/>
      <c r="CX45" s="1071"/>
      <c r="CY45" s="1071"/>
      <c r="CZ45" s="1114">
        <f>+(CV45*0.056)+CV45</f>
        <v>43.166284828862473</v>
      </c>
      <c r="DA45" s="1071"/>
      <c r="DB45" s="1071"/>
      <c r="DC45" s="1071"/>
      <c r="DD45" s="1321">
        <f>SUM(AZ45+BD45+BH45+BL45+BP45+BT45+BX45+CB45+CF45+CJ45+CN45+CR45+CZ45+CV45)</f>
        <v>414.13565677283515</v>
      </c>
      <c r="DE45" s="1313" t="s">
        <v>512</v>
      </c>
      <c r="DF45" s="1440" t="s">
        <v>513</v>
      </c>
      <c r="DG45" s="1440" t="s">
        <v>514</v>
      </c>
      <c r="DH45" s="1066" t="s">
        <v>515</v>
      </c>
      <c r="DI45" s="1066">
        <v>3779595</v>
      </c>
      <c r="DJ45" s="1329" t="s">
        <v>516</v>
      </c>
      <c r="DK45" s="1060"/>
      <c r="DL45" s="1060"/>
      <c r="DM45" s="1060"/>
      <c r="DN45" s="1060"/>
      <c r="DO45" s="1060"/>
      <c r="DP45" s="1060"/>
    </row>
    <row r="46" spans="1:122" s="1086" customFormat="1" ht="32.25" customHeight="1" x14ac:dyDescent="0.2">
      <c r="A46" s="1097" t="s">
        <v>228</v>
      </c>
      <c r="B46" s="1318"/>
      <c r="C46" s="1444" t="s">
        <v>229</v>
      </c>
      <c r="D46" s="1318"/>
      <c r="E46" s="1444" t="s">
        <v>230</v>
      </c>
      <c r="F46" s="1444" t="s">
        <v>271</v>
      </c>
      <c r="G46" s="1445" t="s">
        <v>232</v>
      </c>
      <c r="H46" s="1054" t="s">
        <v>233</v>
      </c>
      <c r="I46" s="1054" t="s">
        <v>111</v>
      </c>
      <c r="J46" s="1054" t="s">
        <v>111</v>
      </c>
      <c r="K46" s="1054">
        <v>2023</v>
      </c>
      <c r="L46" s="1054">
        <v>2034</v>
      </c>
      <c r="M46" s="1318"/>
      <c r="N46" s="1318">
        <v>1</v>
      </c>
      <c r="O46" s="1318">
        <v>1</v>
      </c>
      <c r="P46" s="1318">
        <v>1</v>
      </c>
      <c r="Q46" s="1318">
        <v>1</v>
      </c>
      <c r="R46" s="1318">
        <v>1</v>
      </c>
      <c r="S46" s="1318">
        <v>1</v>
      </c>
      <c r="T46" s="1318">
        <v>1</v>
      </c>
      <c r="U46" s="1318">
        <v>1</v>
      </c>
      <c r="V46" s="1318">
        <v>1</v>
      </c>
      <c r="W46" s="1318">
        <v>1</v>
      </c>
      <c r="X46" s="1318">
        <v>1</v>
      </c>
      <c r="Y46" s="1318">
        <v>1</v>
      </c>
      <c r="Z46" s="1318">
        <v>1</v>
      </c>
      <c r="AA46" s="1444" t="s">
        <v>517</v>
      </c>
      <c r="AB46" s="1441">
        <v>7.1000000000000004E-3</v>
      </c>
      <c r="AC46" s="1443" t="s">
        <v>2176</v>
      </c>
      <c r="AD46" s="1443" t="s">
        <v>518</v>
      </c>
      <c r="AE46" s="1313" t="s">
        <v>2193</v>
      </c>
      <c r="AF46" s="1054" t="s">
        <v>279</v>
      </c>
      <c r="AG46" s="1458" t="s">
        <v>261</v>
      </c>
      <c r="AH46" s="1052" t="s">
        <v>262</v>
      </c>
      <c r="AI46" s="1052" t="s">
        <v>367</v>
      </c>
      <c r="AJ46" s="1052" t="s">
        <v>484</v>
      </c>
      <c r="AK46" s="1052">
        <v>115</v>
      </c>
      <c r="AL46" s="1074">
        <v>0</v>
      </c>
      <c r="AM46" s="1074">
        <v>2020</v>
      </c>
      <c r="AN46" s="1074" t="s">
        <v>519</v>
      </c>
      <c r="AO46" s="1072">
        <v>47848</v>
      </c>
      <c r="AP46" s="1074"/>
      <c r="AQ46" s="1074">
        <v>2</v>
      </c>
      <c r="AR46" s="1074">
        <v>2</v>
      </c>
      <c r="AS46" s="1074">
        <v>2</v>
      </c>
      <c r="AT46" s="1074">
        <v>2</v>
      </c>
      <c r="AU46" s="1074">
        <v>2</v>
      </c>
      <c r="AV46" s="1074">
        <v>2</v>
      </c>
      <c r="AW46" s="1074">
        <v>2</v>
      </c>
      <c r="AX46" s="1074">
        <v>2</v>
      </c>
      <c r="AY46" s="1075"/>
      <c r="AZ46" s="1075"/>
      <c r="BA46" s="1075"/>
      <c r="BB46" s="1075"/>
      <c r="BC46" s="1087">
        <f>SUM(AP46:AX46)</f>
        <v>16</v>
      </c>
      <c r="BD46" s="1071"/>
      <c r="BE46" s="1112"/>
      <c r="BF46" s="1061"/>
      <c r="BG46" s="1054"/>
      <c r="BH46" s="1071">
        <f>15000000/1000000</f>
        <v>15</v>
      </c>
      <c r="BI46" s="1069">
        <f>15000000/1000000</f>
        <v>15</v>
      </c>
      <c r="BJ46" s="1061"/>
      <c r="BK46" s="1054">
        <v>7913</v>
      </c>
      <c r="BL46" s="1071">
        <f>+(BH46*(1+0.03))</f>
        <v>15.450000000000001</v>
      </c>
      <c r="BM46" s="1069">
        <f>+BL46</f>
        <v>15.450000000000001</v>
      </c>
      <c r="BN46" s="1061"/>
      <c r="BO46" s="1054">
        <v>7913</v>
      </c>
      <c r="BP46" s="1071">
        <f>+(BL46*(1+0.03))</f>
        <v>15.913500000000001</v>
      </c>
      <c r="BQ46" s="1071">
        <f>+BP46</f>
        <v>15.913500000000001</v>
      </c>
      <c r="BR46" s="1313"/>
      <c r="BS46" s="1313"/>
      <c r="BT46" s="1340">
        <f>+(BP46*(1+0.03))</f>
        <v>16.390905</v>
      </c>
      <c r="BU46" s="1341">
        <f>+BT46</f>
        <v>16.390905</v>
      </c>
      <c r="BV46" s="1313"/>
      <c r="BW46" s="1313"/>
      <c r="BX46" s="1340">
        <f>+(BT46*(1+0.03))</f>
        <v>16.882632149999999</v>
      </c>
      <c r="BY46" s="1341">
        <f>+BX46</f>
        <v>16.882632149999999</v>
      </c>
      <c r="BZ46" s="1313"/>
      <c r="CA46" s="1313"/>
      <c r="CB46" s="1340">
        <f>+(BX46*(1+0.03))</f>
        <v>17.3891111145</v>
      </c>
      <c r="CC46" s="1341">
        <f>+CB46</f>
        <v>17.3891111145</v>
      </c>
      <c r="CD46" s="1313"/>
      <c r="CE46" s="1313"/>
      <c r="CF46" s="1340">
        <f>+(CB46*(1+0.03))</f>
        <v>17.910784447935001</v>
      </c>
      <c r="CG46" s="1341">
        <f>+CF46</f>
        <v>17.910784447935001</v>
      </c>
      <c r="CH46" s="1313"/>
      <c r="CI46" s="1313"/>
      <c r="CJ46" s="1340">
        <f>+(CF46*(1+0.03))</f>
        <v>18.448107981373052</v>
      </c>
      <c r="CK46" s="1341">
        <f>+CJ46</f>
        <v>18.448107981373052</v>
      </c>
      <c r="CL46" s="1313"/>
      <c r="CM46" s="1313"/>
      <c r="CN46" s="1313"/>
      <c r="CO46" s="1313"/>
      <c r="CP46" s="1313"/>
      <c r="CQ46" s="1313"/>
      <c r="CR46" s="1313"/>
      <c r="CS46" s="1313"/>
      <c r="CT46" s="1313"/>
      <c r="CU46" s="1313"/>
      <c r="CV46" s="1320"/>
      <c r="CW46" s="1313"/>
      <c r="CX46" s="1313"/>
      <c r="CY46" s="1313"/>
      <c r="CZ46" s="1114"/>
      <c r="DA46" s="1054"/>
      <c r="DB46" s="1054"/>
      <c r="DC46" s="1054"/>
      <c r="DD46" s="1321">
        <f>+BH46+BL46+BP46+BT46+BX46+CB46+CF46+CJ46</f>
        <v>133.38504069380804</v>
      </c>
      <c r="DE46" s="1313" t="s">
        <v>266</v>
      </c>
      <c r="DF46" s="1443" t="s">
        <v>286</v>
      </c>
      <c r="DG46" s="1444" t="s">
        <v>520</v>
      </c>
      <c r="DH46" s="1068" t="s">
        <v>521</v>
      </c>
      <c r="DI46" s="1068" t="s">
        <v>289</v>
      </c>
      <c r="DJ46" s="1329" t="s">
        <v>522</v>
      </c>
      <c r="DK46" s="1055"/>
      <c r="DL46" s="1055"/>
      <c r="DM46" s="1055"/>
      <c r="DN46" s="1055"/>
      <c r="DO46" s="1055"/>
      <c r="DP46" s="1055"/>
      <c r="DQ46" s="1083"/>
      <c r="DR46" s="1083"/>
    </row>
    <row r="47" spans="1:122" s="1083" customFormat="1" ht="32.25" customHeight="1" x14ac:dyDescent="0.2">
      <c r="A47" s="1097" t="s">
        <v>228</v>
      </c>
      <c r="B47" s="1318"/>
      <c r="C47" s="1444" t="s">
        <v>229</v>
      </c>
      <c r="D47" s="1318"/>
      <c r="E47" s="1444" t="s">
        <v>230</v>
      </c>
      <c r="F47" s="1444" t="s">
        <v>523</v>
      </c>
      <c r="G47" s="1445" t="s">
        <v>232</v>
      </c>
      <c r="H47" s="1054" t="s">
        <v>233</v>
      </c>
      <c r="I47" s="1054" t="s">
        <v>111</v>
      </c>
      <c r="J47" s="1054" t="s">
        <v>111</v>
      </c>
      <c r="K47" s="1054">
        <v>2023</v>
      </c>
      <c r="L47" s="1054">
        <v>2034</v>
      </c>
      <c r="M47" s="1318"/>
      <c r="N47" s="1318">
        <v>1</v>
      </c>
      <c r="O47" s="1318">
        <v>1</v>
      </c>
      <c r="P47" s="1318">
        <v>1</v>
      </c>
      <c r="Q47" s="1318">
        <v>1</v>
      </c>
      <c r="R47" s="1318">
        <v>1</v>
      </c>
      <c r="S47" s="1318">
        <v>1</v>
      </c>
      <c r="T47" s="1318">
        <v>1</v>
      </c>
      <c r="U47" s="1318">
        <v>1</v>
      </c>
      <c r="V47" s="1318">
        <v>1</v>
      </c>
      <c r="W47" s="1318">
        <v>1</v>
      </c>
      <c r="X47" s="1318">
        <v>1</v>
      </c>
      <c r="Y47" s="1318">
        <v>1</v>
      </c>
      <c r="Z47" s="1318">
        <v>1</v>
      </c>
      <c r="AA47" s="1443" t="s">
        <v>524</v>
      </c>
      <c r="AB47" s="1441">
        <v>7.1000000000000004E-3</v>
      </c>
      <c r="AC47" s="1443" t="s">
        <v>525</v>
      </c>
      <c r="AD47" s="1443" t="s">
        <v>526</v>
      </c>
      <c r="AE47" s="1313" t="s">
        <v>2193</v>
      </c>
      <c r="AF47" s="1054" t="s">
        <v>527</v>
      </c>
      <c r="AG47" s="1458" t="s">
        <v>509</v>
      </c>
      <c r="AH47" s="1313" t="s">
        <v>528</v>
      </c>
      <c r="AI47" s="1313" t="s">
        <v>233</v>
      </c>
      <c r="AJ47" s="1313"/>
      <c r="AK47" s="1313"/>
      <c r="AL47" s="1052" t="s">
        <v>111</v>
      </c>
      <c r="AM47" s="1052" t="s">
        <v>111</v>
      </c>
      <c r="AN47" s="1072">
        <v>45078</v>
      </c>
      <c r="AO47" s="1072">
        <v>48569</v>
      </c>
      <c r="AP47" s="1059"/>
      <c r="AQ47" s="1059">
        <v>1</v>
      </c>
      <c r="AR47" s="1059">
        <v>1</v>
      </c>
      <c r="AS47" s="1059">
        <v>1</v>
      </c>
      <c r="AT47" s="1059">
        <v>1</v>
      </c>
      <c r="AU47" s="1059">
        <v>1</v>
      </c>
      <c r="AV47" s="1059">
        <v>1</v>
      </c>
      <c r="AW47" s="1059">
        <v>1</v>
      </c>
      <c r="AX47" s="1059">
        <v>1</v>
      </c>
      <c r="AY47" s="1059">
        <v>1</v>
      </c>
      <c r="AZ47" s="1059">
        <v>1</v>
      </c>
      <c r="BA47" s="1059"/>
      <c r="BB47" s="1059"/>
      <c r="BC47" s="1059">
        <v>1</v>
      </c>
      <c r="BD47" s="1071"/>
      <c r="BE47" s="1054"/>
      <c r="BF47" s="1054"/>
      <c r="BG47" s="1054"/>
      <c r="BH47" s="1071">
        <f>342496000/1000000</f>
        <v>342.49599999999998</v>
      </c>
      <c r="BI47" s="1052"/>
      <c r="BJ47" s="1052"/>
      <c r="BK47" s="1052">
        <v>7771</v>
      </c>
      <c r="BL47" s="1071">
        <f>352770880/1000000</f>
        <v>352.77087999999998</v>
      </c>
      <c r="BM47" s="1052"/>
      <c r="BN47" s="1052"/>
      <c r="BO47" s="1052"/>
      <c r="BP47" s="1114">
        <f>363354006.4/1000000</f>
        <v>363.3540064</v>
      </c>
      <c r="BQ47" s="1052"/>
      <c r="BR47" s="1052"/>
      <c r="BS47" s="1052"/>
      <c r="BT47" s="1114">
        <f>374254626.592/1000000</f>
        <v>374.25462659200002</v>
      </c>
      <c r="BU47" s="1052"/>
      <c r="BV47" s="1313"/>
      <c r="BW47" s="1313"/>
      <c r="BX47" s="1114">
        <f>385482265.38976/1000000</f>
        <v>385.48226538976002</v>
      </c>
      <c r="BY47" s="1313"/>
      <c r="BZ47" s="1313"/>
      <c r="CA47" s="1313"/>
      <c r="CB47" s="1114">
        <f>397046733.351453/1000000</f>
        <v>397.04673335145299</v>
      </c>
      <c r="CC47" s="1313"/>
      <c r="CD47" s="1313"/>
      <c r="CE47" s="1313"/>
      <c r="CF47" s="1114">
        <f>408958135.351996/1000000</f>
        <v>408.95813535199602</v>
      </c>
      <c r="CG47" s="1313"/>
      <c r="CH47" s="1313"/>
      <c r="CI47" s="1313"/>
      <c r="CJ47" s="1114">
        <f>421226879.412556/1000000</f>
        <v>421.226879412556</v>
      </c>
      <c r="CK47" s="1313"/>
      <c r="CL47" s="1313"/>
      <c r="CM47" s="1313"/>
      <c r="CN47" s="1114">
        <f>433863685.794933/1000000</f>
        <v>433.86368579493302</v>
      </c>
      <c r="CO47" s="1313"/>
      <c r="CP47" s="1313"/>
      <c r="CQ47" s="1313"/>
      <c r="CR47" s="1114">
        <f>446879596.368781/1000000</f>
        <v>446.87959636878099</v>
      </c>
      <c r="CS47" s="1313"/>
      <c r="CT47" s="1313"/>
      <c r="CU47" s="1313"/>
      <c r="CV47" s="1320"/>
      <c r="CW47" s="1313"/>
      <c r="CX47" s="1313"/>
      <c r="CY47" s="1313"/>
      <c r="CZ47" s="1114"/>
      <c r="DA47" s="1054"/>
      <c r="DB47" s="1054"/>
      <c r="DC47" s="1054"/>
      <c r="DD47" s="1321">
        <f>+BH47+BL47+BP47+BT47+BX47+CB47+CF47+CJ47+CN47+CR47+CV47+CZ47</f>
        <v>3926.3328086614792</v>
      </c>
      <c r="DE47" s="1313" t="s">
        <v>493</v>
      </c>
      <c r="DF47" s="1443" t="s">
        <v>465</v>
      </c>
      <c r="DG47" s="1443" t="s">
        <v>487</v>
      </c>
      <c r="DH47" s="1068" t="s">
        <v>529</v>
      </c>
      <c r="DI47" s="1065">
        <v>3214906897</v>
      </c>
      <c r="DJ47" s="1329" t="s">
        <v>530</v>
      </c>
      <c r="DK47" s="1055"/>
      <c r="DL47" s="1055"/>
      <c r="DM47" s="1055"/>
      <c r="DN47" s="1055"/>
      <c r="DO47" s="1055"/>
      <c r="DP47" s="1055"/>
      <c r="DQ47" s="1053"/>
      <c r="DR47" s="1053"/>
    </row>
    <row r="48" spans="1:122" s="1053" customFormat="1" ht="32.25" customHeight="1" x14ac:dyDescent="0.2">
      <c r="A48" s="1097" t="s">
        <v>228</v>
      </c>
      <c r="B48" s="1318"/>
      <c r="C48" s="1444" t="s">
        <v>229</v>
      </c>
      <c r="D48" s="1318"/>
      <c r="E48" s="1444" t="s">
        <v>230</v>
      </c>
      <c r="F48" s="1444" t="s">
        <v>531</v>
      </c>
      <c r="G48" s="1445" t="s">
        <v>232</v>
      </c>
      <c r="H48" s="1054" t="s">
        <v>233</v>
      </c>
      <c r="I48" s="1054" t="s">
        <v>111</v>
      </c>
      <c r="J48" s="1054" t="s">
        <v>111</v>
      </c>
      <c r="K48" s="1054">
        <v>2023</v>
      </c>
      <c r="L48" s="1054">
        <v>2034</v>
      </c>
      <c r="M48" s="1318"/>
      <c r="N48" s="1318">
        <v>1</v>
      </c>
      <c r="O48" s="1318">
        <v>1</v>
      </c>
      <c r="P48" s="1318">
        <v>1</v>
      </c>
      <c r="Q48" s="1318">
        <v>1</v>
      </c>
      <c r="R48" s="1318">
        <v>1</v>
      </c>
      <c r="S48" s="1318">
        <v>1</v>
      </c>
      <c r="T48" s="1318">
        <v>1</v>
      </c>
      <c r="U48" s="1318">
        <v>1</v>
      </c>
      <c r="V48" s="1318">
        <v>1</v>
      </c>
      <c r="W48" s="1318">
        <v>1</v>
      </c>
      <c r="X48" s="1318">
        <v>1</v>
      </c>
      <c r="Y48" s="1318">
        <v>1</v>
      </c>
      <c r="Z48" s="1318">
        <v>1</v>
      </c>
      <c r="AA48" s="1444" t="s">
        <v>532</v>
      </c>
      <c r="AB48" s="1441">
        <v>7.1000000000000004E-3</v>
      </c>
      <c r="AC48" s="1443" t="s">
        <v>2177</v>
      </c>
      <c r="AD48" s="1443" t="s">
        <v>533</v>
      </c>
      <c r="AE48" s="1313" t="s">
        <v>2193</v>
      </c>
      <c r="AF48" s="1054" t="s">
        <v>534</v>
      </c>
      <c r="AG48" s="1458" t="s">
        <v>535</v>
      </c>
      <c r="AH48" s="1054" t="s">
        <v>536</v>
      </c>
      <c r="AI48" s="1054" t="s">
        <v>240</v>
      </c>
      <c r="AJ48" s="1054" t="s">
        <v>537</v>
      </c>
      <c r="AK48" s="1054" t="s">
        <v>538</v>
      </c>
      <c r="AL48" s="1052" t="s">
        <v>309</v>
      </c>
      <c r="AM48" s="1052" t="s">
        <v>309</v>
      </c>
      <c r="AN48" s="1072">
        <v>44927</v>
      </c>
      <c r="AO48" s="1072">
        <v>49309</v>
      </c>
      <c r="AP48" s="1052"/>
      <c r="AQ48" s="1052">
        <v>240</v>
      </c>
      <c r="AR48" s="1052">
        <v>240</v>
      </c>
      <c r="AS48" s="1052">
        <v>240</v>
      </c>
      <c r="AT48" s="1052">
        <v>240</v>
      </c>
      <c r="AU48" s="1052">
        <v>240</v>
      </c>
      <c r="AV48" s="1052">
        <v>240</v>
      </c>
      <c r="AW48" s="1052">
        <v>240</v>
      </c>
      <c r="AX48" s="1052">
        <v>240</v>
      </c>
      <c r="AY48" s="1052">
        <v>240</v>
      </c>
      <c r="AZ48" s="1052">
        <v>240</v>
      </c>
      <c r="BA48" s="1052">
        <v>240</v>
      </c>
      <c r="BB48" s="1052">
        <v>240</v>
      </c>
      <c r="BC48" s="1052">
        <v>2880</v>
      </c>
      <c r="BD48" s="1071"/>
      <c r="BE48" s="1054"/>
      <c r="BF48" s="1054"/>
      <c r="BG48" s="1054"/>
      <c r="BH48" s="1071"/>
      <c r="BI48" s="1069"/>
      <c r="BJ48" s="1061" t="s">
        <v>539</v>
      </c>
      <c r="BK48" s="1054"/>
      <c r="BL48" s="1071"/>
      <c r="BM48" s="1069"/>
      <c r="BN48" s="1061" t="s">
        <v>539</v>
      </c>
      <c r="BO48" s="1054"/>
      <c r="BP48" s="1071"/>
      <c r="BQ48" s="1071"/>
      <c r="BR48" s="1061" t="s">
        <v>539</v>
      </c>
      <c r="BS48" s="1313"/>
      <c r="BT48" s="1313"/>
      <c r="BU48" s="1313"/>
      <c r="BV48" s="1061" t="s">
        <v>539</v>
      </c>
      <c r="BW48" s="1313"/>
      <c r="BX48" s="1313"/>
      <c r="BY48" s="1313"/>
      <c r="BZ48" s="1061" t="s">
        <v>539</v>
      </c>
      <c r="CA48" s="1313"/>
      <c r="CB48" s="1313"/>
      <c r="CC48" s="1313"/>
      <c r="CD48" s="1061" t="s">
        <v>539</v>
      </c>
      <c r="CE48" s="1313"/>
      <c r="CF48" s="1313"/>
      <c r="CG48" s="1313"/>
      <c r="CH48" s="1061" t="s">
        <v>539</v>
      </c>
      <c r="CI48" s="1313"/>
      <c r="CJ48" s="1313"/>
      <c r="CK48" s="1313"/>
      <c r="CL48" s="1061" t="s">
        <v>539</v>
      </c>
      <c r="CM48" s="1313"/>
      <c r="CN48" s="1313"/>
      <c r="CO48" s="1313"/>
      <c r="CP48" s="1061" t="s">
        <v>539</v>
      </c>
      <c r="CQ48" s="1313"/>
      <c r="CR48" s="1313"/>
      <c r="CS48" s="1313"/>
      <c r="CT48" s="1061" t="s">
        <v>539</v>
      </c>
      <c r="CU48" s="1313"/>
      <c r="CV48" s="1320"/>
      <c r="CW48" s="1313"/>
      <c r="CX48" s="1061" t="s">
        <v>539</v>
      </c>
      <c r="CY48" s="1313"/>
      <c r="CZ48" s="1114"/>
      <c r="DA48" s="1054"/>
      <c r="DB48" s="1054"/>
      <c r="DC48" s="1054"/>
      <c r="DD48" s="1321"/>
      <c r="DE48" s="1313" t="s">
        <v>540</v>
      </c>
      <c r="DF48" s="1443" t="s">
        <v>449</v>
      </c>
      <c r="DG48" s="1443" t="s">
        <v>541</v>
      </c>
      <c r="DH48" s="1068" t="s">
        <v>542</v>
      </c>
      <c r="DI48" s="1068" t="s">
        <v>543</v>
      </c>
      <c r="DJ48" s="1329" t="s">
        <v>544</v>
      </c>
      <c r="DK48" s="1060" t="s">
        <v>540</v>
      </c>
      <c r="DL48" s="1060" t="s">
        <v>545</v>
      </c>
      <c r="DM48" s="1060" t="s">
        <v>546</v>
      </c>
      <c r="DN48" s="1055"/>
      <c r="DO48" s="1055"/>
      <c r="DP48" s="1055"/>
      <c r="DQ48" s="1086"/>
      <c r="DR48" s="1086"/>
    </row>
    <row r="49" spans="1:122" s="1086" customFormat="1" ht="32.25" customHeight="1" x14ac:dyDescent="0.2">
      <c r="A49" s="1097" t="s">
        <v>228</v>
      </c>
      <c r="B49" s="1318"/>
      <c r="C49" s="1444" t="s">
        <v>229</v>
      </c>
      <c r="D49" s="1318"/>
      <c r="E49" s="1444" t="s">
        <v>230</v>
      </c>
      <c r="F49" s="1444" t="s">
        <v>547</v>
      </c>
      <c r="G49" s="1445" t="s">
        <v>232</v>
      </c>
      <c r="H49" s="1054" t="s">
        <v>233</v>
      </c>
      <c r="I49" s="1054" t="s">
        <v>111</v>
      </c>
      <c r="J49" s="1054" t="s">
        <v>111</v>
      </c>
      <c r="K49" s="1054">
        <v>2023</v>
      </c>
      <c r="L49" s="1054">
        <v>2034</v>
      </c>
      <c r="M49" s="1318"/>
      <c r="N49" s="1318">
        <v>1</v>
      </c>
      <c r="O49" s="1318">
        <v>1</v>
      </c>
      <c r="P49" s="1318">
        <v>1</v>
      </c>
      <c r="Q49" s="1318">
        <v>1</v>
      </c>
      <c r="R49" s="1318">
        <v>1</v>
      </c>
      <c r="S49" s="1318">
        <v>1</v>
      </c>
      <c r="T49" s="1318">
        <v>1</v>
      </c>
      <c r="U49" s="1318">
        <v>1</v>
      </c>
      <c r="V49" s="1318">
        <v>1</v>
      </c>
      <c r="W49" s="1318">
        <v>1</v>
      </c>
      <c r="X49" s="1318">
        <v>1</v>
      </c>
      <c r="Y49" s="1318">
        <v>1</v>
      </c>
      <c r="Z49" s="1318">
        <v>1</v>
      </c>
      <c r="AA49" s="1443" t="s">
        <v>548</v>
      </c>
      <c r="AB49" s="1441">
        <v>7.1000000000000004E-3</v>
      </c>
      <c r="AC49" s="1443" t="s">
        <v>549</v>
      </c>
      <c r="AD49" s="1473" t="s">
        <v>550</v>
      </c>
      <c r="AE49" s="1313" t="s">
        <v>2193</v>
      </c>
      <c r="AF49" s="1052" t="s">
        <v>551</v>
      </c>
      <c r="AG49" s="1483" t="s">
        <v>552</v>
      </c>
      <c r="AH49" s="1076" t="s">
        <v>553</v>
      </c>
      <c r="AI49" s="1054" t="s">
        <v>240</v>
      </c>
      <c r="AJ49" s="1077" t="s">
        <v>554</v>
      </c>
      <c r="AK49" s="1052"/>
      <c r="AL49" s="1052" t="s">
        <v>111</v>
      </c>
      <c r="AM49" s="1052" t="s">
        <v>111</v>
      </c>
      <c r="AN49" s="1072">
        <v>44562</v>
      </c>
      <c r="AO49" s="1072">
        <v>45657</v>
      </c>
      <c r="AP49" s="1052">
        <v>4</v>
      </c>
      <c r="AQ49" s="1052">
        <v>4</v>
      </c>
      <c r="AR49" s="1052">
        <v>4</v>
      </c>
      <c r="AS49" s="1052"/>
      <c r="AT49" s="1052"/>
      <c r="AU49" s="1052"/>
      <c r="AV49" s="1052"/>
      <c r="AW49" s="1052"/>
      <c r="AX49" s="1052"/>
      <c r="AY49" s="1052"/>
      <c r="AZ49" s="1052"/>
      <c r="BA49" s="1052"/>
      <c r="BB49" s="1052"/>
      <c r="BC49" s="1052">
        <v>12</v>
      </c>
      <c r="BD49" s="1071">
        <f>10000000/1000000</f>
        <v>10</v>
      </c>
      <c r="BE49" s="1052"/>
      <c r="BF49" s="1052"/>
      <c r="BG49" s="1054" t="s">
        <v>555</v>
      </c>
      <c r="BH49" s="1071">
        <f>10000000/1000000</f>
        <v>10</v>
      </c>
      <c r="BI49" s="1052"/>
      <c r="BJ49" s="1052"/>
      <c r="BK49" s="1054" t="s">
        <v>555</v>
      </c>
      <c r="BL49" s="1071">
        <f>10000000/1000000</f>
        <v>10</v>
      </c>
      <c r="BM49" s="1052"/>
      <c r="BN49" s="1052"/>
      <c r="BO49" s="1054" t="s">
        <v>555</v>
      </c>
      <c r="BP49" s="1052"/>
      <c r="BQ49" s="1052"/>
      <c r="BR49" s="1052"/>
      <c r="BS49" s="1052"/>
      <c r="BT49" s="1052"/>
      <c r="BU49" s="1052"/>
      <c r="BV49" s="1052"/>
      <c r="BW49" s="1052"/>
      <c r="BX49" s="1052"/>
      <c r="BY49" s="1052"/>
      <c r="BZ49" s="1052"/>
      <c r="CA49" s="1052"/>
      <c r="CB49" s="1052"/>
      <c r="CC49" s="1052"/>
      <c r="CD49" s="1052"/>
      <c r="CE49" s="1052"/>
      <c r="CF49" s="1052"/>
      <c r="CG49" s="1052"/>
      <c r="CH49" s="1052"/>
      <c r="CI49" s="1052"/>
      <c r="CJ49" s="1052"/>
      <c r="CK49" s="1052"/>
      <c r="CL49" s="1052"/>
      <c r="CM49" s="1052"/>
      <c r="CN49" s="1052"/>
      <c r="CO49" s="1052"/>
      <c r="CP49" s="1052"/>
      <c r="CQ49" s="1052"/>
      <c r="CR49" s="1052"/>
      <c r="CS49" s="1052"/>
      <c r="CT49" s="1052"/>
      <c r="CU49" s="1052"/>
      <c r="CV49" s="1320"/>
      <c r="CW49" s="1052"/>
      <c r="CX49" s="1052"/>
      <c r="CY49" s="1052"/>
      <c r="CZ49" s="1114"/>
      <c r="DA49" s="1054"/>
      <c r="DB49" s="1054"/>
      <c r="DC49" s="1054"/>
      <c r="DD49" s="1321">
        <f>30000000/1000000</f>
        <v>30</v>
      </c>
      <c r="DE49" s="1313" t="s">
        <v>556</v>
      </c>
      <c r="DF49" s="1444" t="s">
        <v>150</v>
      </c>
      <c r="DG49" s="1443" t="s">
        <v>557</v>
      </c>
      <c r="DH49" s="1068" t="s">
        <v>558</v>
      </c>
      <c r="DI49" s="1068"/>
      <c r="DJ49" s="1062" t="s">
        <v>559</v>
      </c>
      <c r="DK49" s="1055"/>
      <c r="DL49" s="1055"/>
      <c r="DM49" s="1055"/>
      <c r="DN49" s="1055"/>
      <c r="DO49" s="1055"/>
      <c r="DP49" s="1055"/>
      <c r="DQ49" s="1053"/>
      <c r="DR49" s="1053"/>
    </row>
    <row r="50" spans="1:122" s="1053" customFormat="1" ht="32.25" customHeight="1" x14ac:dyDescent="0.2">
      <c r="A50" s="1097" t="s">
        <v>228</v>
      </c>
      <c r="B50" s="1318"/>
      <c r="C50" s="1444" t="s">
        <v>229</v>
      </c>
      <c r="D50" s="1318"/>
      <c r="E50" s="1444" t="s">
        <v>230</v>
      </c>
      <c r="F50" s="1444" t="s">
        <v>248</v>
      </c>
      <c r="G50" s="1445" t="s">
        <v>232</v>
      </c>
      <c r="H50" s="1054" t="s">
        <v>233</v>
      </c>
      <c r="I50" s="1054" t="s">
        <v>111</v>
      </c>
      <c r="J50" s="1054" t="s">
        <v>111</v>
      </c>
      <c r="K50" s="1054">
        <v>2023</v>
      </c>
      <c r="L50" s="1054">
        <v>2034</v>
      </c>
      <c r="M50" s="1318"/>
      <c r="N50" s="1318">
        <v>1</v>
      </c>
      <c r="O50" s="1318">
        <v>1</v>
      </c>
      <c r="P50" s="1318">
        <v>1</v>
      </c>
      <c r="Q50" s="1318">
        <v>1</v>
      </c>
      <c r="R50" s="1318">
        <v>1</v>
      </c>
      <c r="S50" s="1318">
        <v>1</v>
      </c>
      <c r="T50" s="1318">
        <v>1</v>
      </c>
      <c r="U50" s="1318">
        <v>1</v>
      </c>
      <c r="V50" s="1318">
        <v>1</v>
      </c>
      <c r="W50" s="1318">
        <v>1</v>
      </c>
      <c r="X50" s="1318">
        <v>1</v>
      </c>
      <c r="Y50" s="1318">
        <v>1</v>
      </c>
      <c r="Z50" s="1318">
        <v>1</v>
      </c>
      <c r="AA50" s="1444" t="s">
        <v>560</v>
      </c>
      <c r="AB50" s="1441">
        <v>7.1000000000000004E-3</v>
      </c>
      <c r="AC50" s="1443" t="s">
        <v>561</v>
      </c>
      <c r="AD50" s="1443" t="s">
        <v>562</v>
      </c>
      <c r="AE50" s="1313" t="s">
        <v>2193</v>
      </c>
      <c r="AF50" s="1052" t="s">
        <v>551</v>
      </c>
      <c r="AG50" s="1483" t="s">
        <v>552</v>
      </c>
      <c r="AH50" s="1076" t="s">
        <v>563</v>
      </c>
      <c r="AI50" s="1313" t="s">
        <v>511</v>
      </c>
      <c r="AJ50" s="1313" t="s">
        <v>564</v>
      </c>
      <c r="AK50" s="1313" t="s">
        <v>564</v>
      </c>
      <c r="AL50" s="1092" t="s">
        <v>309</v>
      </c>
      <c r="AM50" s="1092" t="s">
        <v>309</v>
      </c>
      <c r="AN50" s="1072">
        <v>44927</v>
      </c>
      <c r="AO50" s="1072">
        <v>46022</v>
      </c>
      <c r="AP50" s="1058"/>
      <c r="AQ50" s="1075">
        <v>0.1</v>
      </c>
      <c r="AR50" s="1075">
        <v>0.3</v>
      </c>
      <c r="AS50" s="1075">
        <v>0.6</v>
      </c>
      <c r="AT50" s="1071"/>
      <c r="AU50" s="1071"/>
      <c r="AV50" s="1071"/>
      <c r="AW50" s="1071"/>
      <c r="AX50" s="1071"/>
      <c r="AY50" s="1071"/>
      <c r="AZ50" s="1071"/>
      <c r="BA50" s="1071"/>
      <c r="BB50" s="1071"/>
      <c r="BC50" s="1075">
        <f>SUM(AQ50:BB50)</f>
        <v>1</v>
      </c>
      <c r="BD50" s="1071"/>
      <c r="BE50" s="1071"/>
      <c r="BF50" s="1071"/>
      <c r="BG50" s="1071"/>
      <c r="BH50" s="1071">
        <v>0</v>
      </c>
      <c r="BI50" s="1071">
        <v>0</v>
      </c>
      <c r="BJ50" s="1071"/>
      <c r="BK50" s="1071"/>
      <c r="BL50" s="1071">
        <v>0</v>
      </c>
      <c r="BM50" s="1071">
        <v>0</v>
      </c>
      <c r="BN50" s="1071"/>
      <c r="BO50" s="1071"/>
      <c r="BP50" s="1071"/>
      <c r="BQ50" s="1071"/>
      <c r="BR50" s="1071"/>
      <c r="BS50" s="1071"/>
      <c r="BT50" s="1071"/>
      <c r="BU50" s="1071"/>
      <c r="BV50" s="1071"/>
      <c r="BW50" s="1071"/>
      <c r="BX50" s="1071"/>
      <c r="BY50" s="1071"/>
      <c r="BZ50" s="1071"/>
      <c r="CA50" s="1071"/>
      <c r="CB50" s="1071"/>
      <c r="CC50" s="1071"/>
      <c r="CD50" s="1071"/>
      <c r="CE50" s="1071"/>
      <c r="CF50" s="1071"/>
      <c r="CG50" s="1071"/>
      <c r="CH50" s="1071"/>
      <c r="CI50" s="1071"/>
      <c r="CJ50" s="1071"/>
      <c r="CK50" s="1071"/>
      <c r="CL50" s="1071"/>
      <c r="CM50" s="1071"/>
      <c r="CN50" s="1071"/>
      <c r="CO50" s="1071"/>
      <c r="CP50" s="1071"/>
      <c r="CQ50" s="1071"/>
      <c r="CR50" s="1071"/>
      <c r="CS50" s="1071"/>
      <c r="CT50" s="1071"/>
      <c r="CU50" s="1071"/>
      <c r="CV50" s="1320"/>
      <c r="CW50" s="1071"/>
      <c r="CX50" s="1071"/>
      <c r="CY50" s="1071"/>
      <c r="CZ50" s="1114"/>
      <c r="DA50" s="1071"/>
      <c r="DB50" s="1071"/>
      <c r="DC50" s="1071"/>
      <c r="DD50" s="1321">
        <v>0</v>
      </c>
      <c r="DE50" s="1313" t="s">
        <v>556</v>
      </c>
      <c r="DF50" s="1444" t="s">
        <v>150</v>
      </c>
      <c r="DG50" s="1443" t="s">
        <v>565</v>
      </c>
      <c r="DH50" s="1068" t="s">
        <v>566</v>
      </c>
      <c r="DI50" s="1068" t="s">
        <v>567</v>
      </c>
      <c r="DJ50" s="1068" t="s">
        <v>568</v>
      </c>
      <c r="DK50" s="1052" t="s">
        <v>243</v>
      </c>
      <c r="DL50" s="1055"/>
      <c r="DM50" s="1055"/>
      <c r="DN50" s="1055"/>
      <c r="DO50" s="1055"/>
      <c r="DP50" s="1055"/>
    </row>
    <row r="51" spans="1:122" s="1053" customFormat="1" ht="32.25" customHeight="1" x14ac:dyDescent="0.2">
      <c r="A51" s="1097" t="s">
        <v>228</v>
      </c>
      <c r="B51" s="1318"/>
      <c r="C51" s="1444" t="s">
        <v>229</v>
      </c>
      <c r="D51" s="1318"/>
      <c r="E51" s="1444" t="s">
        <v>230</v>
      </c>
      <c r="F51" s="1444" t="s">
        <v>276</v>
      </c>
      <c r="G51" s="1445" t="s">
        <v>232</v>
      </c>
      <c r="H51" s="1054" t="s">
        <v>233</v>
      </c>
      <c r="I51" s="1054" t="s">
        <v>111</v>
      </c>
      <c r="J51" s="1054" t="s">
        <v>111</v>
      </c>
      <c r="K51" s="1054">
        <v>2023</v>
      </c>
      <c r="L51" s="1054">
        <v>2034</v>
      </c>
      <c r="M51" s="1318"/>
      <c r="N51" s="1318">
        <v>1</v>
      </c>
      <c r="O51" s="1318">
        <v>1</v>
      </c>
      <c r="P51" s="1318">
        <v>1</v>
      </c>
      <c r="Q51" s="1318">
        <v>1</v>
      </c>
      <c r="R51" s="1318">
        <v>1</v>
      </c>
      <c r="S51" s="1318">
        <v>1</v>
      </c>
      <c r="T51" s="1318">
        <v>1</v>
      </c>
      <c r="U51" s="1318">
        <v>1</v>
      </c>
      <c r="V51" s="1318">
        <v>1</v>
      </c>
      <c r="W51" s="1318">
        <v>1</v>
      </c>
      <c r="X51" s="1318">
        <v>1</v>
      </c>
      <c r="Y51" s="1318">
        <v>1</v>
      </c>
      <c r="Z51" s="1318">
        <v>1</v>
      </c>
      <c r="AA51" s="1444" t="s">
        <v>569</v>
      </c>
      <c r="AB51" s="1441">
        <v>7.1000000000000004E-3</v>
      </c>
      <c r="AC51" s="1443" t="s">
        <v>570</v>
      </c>
      <c r="AD51" s="1443" t="s">
        <v>571</v>
      </c>
      <c r="AE51" s="1313" t="s">
        <v>2193</v>
      </c>
      <c r="AF51" s="1052" t="s">
        <v>551</v>
      </c>
      <c r="AG51" s="1483" t="s">
        <v>552</v>
      </c>
      <c r="AH51" s="1076" t="s">
        <v>563</v>
      </c>
      <c r="AI51" s="1313" t="s">
        <v>233</v>
      </c>
      <c r="AJ51" s="1313" t="s">
        <v>564</v>
      </c>
      <c r="AK51" s="1313" t="s">
        <v>564</v>
      </c>
      <c r="AL51" s="1092">
        <v>1.2800000000000001E-2</v>
      </c>
      <c r="AM51" s="1052">
        <v>2022</v>
      </c>
      <c r="AN51" s="1072">
        <v>45292</v>
      </c>
      <c r="AO51" s="1072">
        <v>49309</v>
      </c>
      <c r="AP51" s="1071"/>
      <c r="AQ51" s="1071"/>
      <c r="AR51" s="1075">
        <v>0.04</v>
      </c>
      <c r="AS51" s="1075">
        <v>0.04</v>
      </c>
      <c r="AT51" s="1075">
        <v>0.04</v>
      </c>
      <c r="AU51" s="1075">
        <v>0.04</v>
      </c>
      <c r="AV51" s="1075">
        <v>0.04</v>
      </c>
      <c r="AW51" s="1075">
        <v>0.04</v>
      </c>
      <c r="AX51" s="1075">
        <v>0.04</v>
      </c>
      <c r="AY51" s="1075">
        <v>0.04</v>
      </c>
      <c r="AZ51" s="1075">
        <v>0.04</v>
      </c>
      <c r="BA51" s="1075">
        <v>0.04</v>
      </c>
      <c r="BB51" s="1075">
        <v>0.04</v>
      </c>
      <c r="BC51" s="1075">
        <v>0.04</v>
      </c>
      <c r="BD51" s="1071"/>
      <c r="BE51" s="1071"/>
      <c r="BF51" s="1061"/>
      <c r="BG51" s="1054"/>
      <c r="BH51" s="1071"/>
      <c r="BI51" s="1071"/>
      <c r="BJ51" s="1061"/>
      <c r="BK51" s="1054"/>
      <c r="BL51" s="1071">
        <f>59731708848/1000000</f>
        <v>59731.708848000002</v>
      </c>
      <c r="BM51" s="1071">
        <f>59731708848/1000000</f>
        <v>59731.708848000002</v>
      </c>
      <c r="BN51" s="1061" t="s">
        <v>572</v>
      </c>
      <c r="BO51" s="1054" t="s">
        <v>573</v>
      </c>
      <c r="BP51" s="1071">
        <f>+BL51*1.05</f>
        <v>62718.294290400008</v>
      </c>
      <c r="BQ51" s="1071">
        <f>+BM51*1.05</f>
        <v>62718.294290400008</v>
      </c>
      <c r="BR51" s="1061" t="s">
        <v>572</v>
      </c>
      <c r="BS51" s="1313"/>
      <c r="BT51" s="1071">
        <f>+BP51*1.05</f>
        <v>65854.209004920005</v>
      </c>
      <c r="BU51" s="1071">
        <f>+BQ51*1.05</f>
        <v>65854.209004920005</v>
      </c>
      <c r="BV51" s="1061" t="s">
        <v>572</v>
      </c>
      <c r="BW51" s="1313"/>
      <c r="BX51" s="1071">
        <f>+BT51*1.05</f>
        <v>69146.919455166004</v>
      </c>
      <c r="BY51" s="1071">
        <f>+BU51*1.05</f>
        <v>69146.919455166004</v>
      </c>
      <c r="BZ51" s="1061" t="s">
        <v>572</v>
      </c>
      <c r="CA51" s="1313"/>
      <c r="CB51" s="1071">
        <f>+BX51*1.05</f>
        <v>72604.265427924314</v>
      </c>
      <c r="CC51" s="1071">
        <f>+BY51*1.05</f>
        <v>72604.265427924314</v>
      </c>
      <c r="CD51" s="1061" t="s">
        <v>572</v>
      </c>
      <c r="CE51" s="1313"/>
      <c r="CF51" s="1071">
        <f>+CB51*1.05</f>
        <v>76234.478699320534</v>
      </c>
      <c r="CG51" s="1071">
        <f>+CC51*1.05</f>
        <v>76234.478699320534</v>
      </c>
      <c r="CH51" s="1061" t="s">
        <v>572</v>
      </c>
      <c r="CI51" s="1313"/>
      <c r="CJ51" s="1071">
        <f>+CF51*1.05</f>
        <v>80046.202634286557</v>
      </c>
      <c r="CK51" s="1071">
        <f>+CG51*1.05</f>
        <v>80046.202634286557</v>
      </c>
      <c r="CL51" s="1061" t="s">
        <v>572</v>
      </c>
      <c r="CM51" s="1313"/>
      <c r="CN51" s="1071">
        <f>+CJ51*1.05</f>
        <v>84048.512766000887</v>
      </c>
      <c r="CO51" s="1071">
        <f>+CK51*1.05</f>
        <v>84048.512766000887</v>
      </c>
      <c r="CP51" s="1061" t="s">
        <v>572</v>
      </c>
      <c r="CQ51" s="1313"/>
      <c r="CR51" s="1071">
        <f>+CN51*1.05</f>
        <v>88250.938404300934</v>
      </c>
      <c r="CS51" s="1071">
        <f>+CO51*1.05</f>
        <v>88250.938404300934</v>
      </c>
      <c r="CT51" s="1061" t="s">
        <v>572</v>
      </c>
      <c r="CU51" s="1313"/>
      <c r="CV51" s="1320">
        <f>+CR51*1.05</f>
        <v>92663.48532451599</v>
      </c>
      <c r="CW51" s="1071">
        <f>+CS51*1.05</f>
        <v>92663.48532451599</v>
      </c>
      <c r="CX51" s="1061" t="s">
        <v>572</v>
      </c>
      <c r="CY51" s="1313"/>
      <c r="CZ51" s="1114">
        <f>+CV51*1.05</f>
        <v>97296.659590741794</v>
      </c>
      <c r="DA51" s="1071">
        <f>+CW51*1.05</f>
        <v>97296.659590741794</v>
      </c>
      <c r="DB51" s="1061" t="s">
        <v>572</v>
      </c>
      <c r="DC51" s="1313"/>
      <c r="DD51" s="1321">
        <f>BL51+BP51+BT51+BX51+CB51+CF51+CJ51+CN51+CR51+CV51+CZ51</f>
        <v>848595.67444557697</v>
      </c>
      <c r="DE51" s="1313" t="s">
        <v>556</v>
      </c>
      <c r="DF51" s="1444" t="s">
        <v>150</v>
      </c>
      <c r="DG51" s="1443" t="s">
        <v>565</v>
      </c>
      <c r="DH51" s="1068" t="s">
        <v>566</v>
      </c>
      <c r="DI51" s="1068" t="s">
        <v>567</v>
      </c>
      <c r="DJ51" s="1068" t="s">
        <v>568</v>
      </c>
      <c r="DK51" s="1052"/>
      <c r="DL51" s="1055"/>
      <c r="DM51" s="1055"/>
      <c r="DN51" s="1055"/>
      <c r="DO51" s="1055"/>
      <c r="DP51" s="1055"/>
    </row>
    <row r="52" spans="1:122" s="1053" customFormat="1" ht="32.25" customHeight="1" x14ac:dyDescent="0.2">
      <c r="A52" s="1097" t="s">
        <v>228</v>
      </c>
      <c r="B52" s="1318"/>
      <c r="C52" s="1444" t="s">
        <v>229</v>
      </c>
      <c r="D52" s="1318"/>
      <c r="E52" s="1444" t="s">
        <v>574</v>
      </c>
      <c r="F52" s="1444" t="s">
        <v>281</v>
      </c>
      <c r="G52" s="1445" t="s">
        <v>336</v>
      </c>
      <c r="H52" s="1054" t="s">
        <v>233</v>
      </c>
      <c r="I52" s="1054" t="s">
        <v>111</v>
      </c>
      <c r="J52" s="1054" t="s">
        <v>111</v>
      </c>
      <c r="K52" s="1054">
        <v>2023</v>
      </c>
      <c r="L52" s="1054">
        <v>2034</v>
      </c>
      <c r="M52" s="1318"/>
      <c r="N52" s="1318">
        <v>1</v>
      </c>
      <c r="O52" s="1318">
        <v>1</v>
      </c>
      <c r="P52" s="1318">
        <v>1</v>
      </c>
      <c r="Q52" s="1318">
        <v>1</v>
      </c>
      <c r="R52" s="1318">
        <v>1</v>
      </c>
      <c r="S52" s="1318">
        <v>1</v>
      </c>
      <c r="T52" s="1318">
        <v>1</v>
      </c>
      <c r="U52" s="1318">
        <v>1</v>
      </c>
      <c r="V52" s="1318">
        <v>1</v>
      </c>
      <c r="W52" s="1318">
        <v>1</v>
      </c>
      <c r="X52" s="1318">
        <v>1</v>
      </c>
      <c r="Y52" s="1318">
        <v>1</v>
      </c>
      <c r="Z52" s="1318">
        <v>1</v>
      </c>
      <c r="AA52" s="1440" t="s">
        <v>575</v>
      </c>
      <c r="AB52" s="1441">
        <v>7.1000000000000004E-3</v>
      </c>
      <c r="AC52" s="1475" t="s">
        <v>576</v>
      </c>
      <c r="AD52" s="1440" t="s">
        <v>577</v>
      </c>
      <c r="AE52" s="1313" t="s">
        <v>2193</v>
      </c>
      <c r="AF52" s="1054" t="s">
        <v>446</v>
      </c>
      <c r="AG52" s="1482" t="s">
        <v>578</v>
      </c>
      <c r="AH52" s="1313" t="s">
        <v>579</v>
      </c>
      <c r="AI52" s="1313" t="s">
        <v>285</v>
      </c>
      <c r="AJ52" s="1313" t="s">
        <v>241</v>
      </c>
      <c r="AK52" s="1313">
        <v>374</v>
      </c>
      <c r="AL52" s="1342">
        <v>0.99</v>
      </c>
      <c r="AM52" s="1337">
        <v>2021</v>
      </c>
      <c r="AN52" s="1344">
        <v>45078</v>
      </c>
      <c r="AO52" s="1344">
        <v>49309</v>
      </c>
      <c r="AP52" s="1342"/>
      <c r="AQ52" s="1342">
        <v>0.99</v>
      </c>
      <c r="AR52" s="1342">
        <v>0.99</v>
      </c>
      <c r="AS52" s="1342">
        <v>0.99</v>
      </c>
      <c r="AT52" s="1342">
        <v>0.99</v>
      </c>
      <c r="AU52" s="1342">
        <v>0.99</v>
      </c>
      <c r="AV52" s="1342">
        <v>0.99</v>
      </c>
      <c r="AW52" s="1342">
        <v>0.99</v>
      </c>
      <c r="AX52" s="1342">
        <v>0.99</v>
      </c>
      <c r="AY52" s="1342">
        <v>0.99</v>
      </c>
      <c r="AZ52" s="1342">
        <v>0.99</v>
      </c>
      <c r="BA52" s="1342">
        <v>0.99</v>
      </c>
      <c r="BB52" s="1342">
        <v>0.99</v>
      </c>
      <c r="BC52" s="1342">
        <v>0.99</v>
      </c>
      <c r="BD52" s="1071"/>
      <c r="BE52" s="1071"/>
      <c r="BF52" s="1052"/>
      <c r="BG52" s="1052"/>
      <c r="BH52" s="1071"/>
      <c r="BI52" s="1071"/>
      <c r="BJ52" s="1052" t="s">
        <v>580</v>
      </c>
      <c r="BK52" s="1052">
        <v>7223</v>
      </c>
      <c r="BL52" s="1071"/>
      <c r="BM52" s="1351"/>
      <c r="BN52" s="1052" t="s">
        <v>580</v>
      </c>
      <c r="BO52" s="1052">
        <v>7223</v>
      </c>
      <c r="BP52" s="1071"/>
      <c r="BQ52" s="1071"/>
      <c r="BR52" s="1052" t="s">
        <v>580</v>
      </c>
      <c r="BS52" s="1052"/>
      <c r="BT52" s="1313"/>
      <c r="BU52" s="1313"/>
      <c r="BV52" s="1052" t="s">
        <v>580</v>
      </c>
      <c r="BW52" s="1052"/>
      <c r="BX52" s="1313"/>
      <c r="BY52" s="1313"/>
      <c r="BZ52" s="1052" t="s">
        <v>580</v>
      </c>
      <c r="CA52" s="1052"/>
      <c r="CB52" s="1313"/>
      <c r="CC52" s="1313"/>
      <c r="CD52" s="1052" t="s">
        <v>580</v>
      </c>
      <c r="CE52" s="1052"/>
      <c r="CF52" s="1313"/>
      <c r="CG52" s="1313"/>
      <c r="CH52" s="1052" t="s">
        <v>580</v>
      </c>
      <c r="CI52" s="1052"/>
      <c r="CJ52" s="1313"/>
      <c r="CK52" s="1313"/>
      <c r="CL52" s="1052" t="s">
        <v>580</v>
      </c>
      <c r="CM52" s="1052"/>
      <c r="CN52" s="1313"/>
      <c r="CO52" s="1313"/>
      <c r="CP52" s="1052" t="s">
        <v>580</v>
      </c>
      <c r="CQ52" s="1052"/>
      <c r="CR52" s="1313"/>
      <c r="CS52" s="1313"/>
      <c r="CT52" s="1052" t="s">
        <v>580</v>
      </c>
      <c r="CU52" s="1052"/>
      <c r="CV52" s="1320"/>
      <c r="CW52" s="1313"/>
      <c r="CX52" s="1052" t="s">
        <v>580</v>
      </c>
      <c r="CY52" s="1052"/>
      <c r="CZ52" s="1114"/>
      <c r="DA52" s="1052"/>
      <c r="DB52" s="1052" t="s">
        <v>580</v>
      </c>
      <c r="DC52" s="1052"/>
      <c r="DD52" s="1321"/>
      <c r="DE52" s="1313" t="s">
        <v>581</v>
      </c>
      <c r="DF52" s="1477" t="s">
        <v>582</v>
      </c>
      <c r="DG52" s="1477" t="s">
        <v>583</v>
      </c>
      <c r="DH52" s="1088" t="s">
        <v>584</v>
      </c>
      <c r="DI52" s="1088">
        <v>2203000</v>
      </c>
      <c r="DJ52" s="1373" t="s">
        <v>585</v>
      </c>
      <c r="DK52" s="1088" t="s">
        <v>586</v>
      </c>
      <c r="DL52" s="1088" t="s">
        <v>582</v>
      </c>
      <c r="DM52" s="1088" t="s">
        <v>583</v>
      </c>
      <c r="DN52" s="1088" t="s">
        <v>587</v>
      </c>
      <c r="DO52" s="1088">
        <v>2203000</v>
      </c>
      <c r="DP52" s="1088" t="s">
        <v>588</v>
      </c>
    </row>
    <row r="53" spans="1:122" s="1053" customFormat="1" ht="32.25" customHeight="1" x14ac:dyDescent="0.2">
      <c r="A53" s="1097" t="s">
        <v>228</v>
      </c>
      <c r="B53" s="1318"/>
      <c r="C53" s="1444" t="s">
        <v>229</v>
      </c>
      <c r="D53" s="1318"/>
      <c r="E53" s="1444" t="s">
        <v>574</v>
      </c>
      <c r="F53" s="1444" t="s">
        <v>304</v>
      </c>
      <c r="G53" s="1445" t="s">
        <v>336</v>
      </c>
      <c r="H53" s="1054" t="s">
        <v>233</v>
      </c>
      <c r="I53" s="1054" t="s">
        <v>111</v>
      </c>
      <c r="J53" s="1054" t="s">
        <v>111</v>
      </c>
      <c r="K53" s="1054">
        <v>2023</v>
      </c>
      <c r="L53" s="1054">
        <v>2034</v>
      </c>
      <c r="M53" s="1318"/>
      <c r="N53" s="1318">
        <v>1</v>
      </c>
      <c r="O53" s="1318">
        <v>1</v>
      </c>
      <c r="P53" s="1318">
        <v>1</v>
      </c>
      <c r="Q53" s="1318">
        <v>1</v>
      </c>
      <c r="R53" s="1318">
        <v>1</v>
      </c>
      <c r="S53" s="1318">
        <v>1</v>
      </c>
      <c r="T53" s="1318">
        <v>1</v>
      </c>
      <c r="U53" s="1318">
        <v>1</v>
      </c>
      <c r="V53" s="1318">
        <v>1</v>
      </c>
      <c r="W53" s="1318">
        <v>1</v>
      </c>
      <c r="X53" s="1318">
        <v>1</v>
      </c>
      <c r="Y53" s="1318">
        <v>1</v>
      </c>
      <c r="Z53" s="1318">
        <v>1</v>
      </c>
      <c r="AA53" s="1448" t="s">
        <v>589</v>
      </c>
      <c r="AB53" s="1441">
        <v>7.1000000000000004E-3</v>
      </c>
      <c r="AC53" s="1448" t="s">
        <v>590</v>
      </c>
      <c r="AD53" s="1448" t="s">
        <v>591</v>
      </c>
      <c r="AE53" s="1313" t="s">
        <v>2193</v>
      </c>
      <c r="AF53" s="1091" t="s">
        <v>446</v>
      </c>
      <c r="AG53" s="1486" t="s">
        <v>592</v>
      </c>
      <c r="AH53" s="1091" t="s">
        <v>593</v>
      </c>
      <c r="AI53" s="1091" t="s">
        <v>240</v>
      </c>
      <c r="AJ53" s="1313" t="s">
        <v>241</v>
      </c>
      <c r="AK53" s="1313">
        <v>2</v>
      </c>
      <c r="AL53" s="1313" t="s">
        <v>309</v>
      </c>
      <c r="AM53" s="1313" t="s">
        <v>309</v>
      </c>
      <c r="AN53" s="1319">
        <v>44562</v>
      </c>
      <c r="AO53" s="1319">
        <v>45657</v>
      </c>
      <c r="AP53" s="1426">
        <v>20</v>
      </c>
      <c r="AQ53" s="1348">
        <v>28</v>
      </c>
      <c r="AR53" s="1348">
        <v>13</v>
      </c>
      <c r="AS53" s="1355"/>
      <c r="AT53" s="1355"/>
      <c r="AU53" s="1355"/>
      <c r="AV53" s="1355"/>
      <c r="AW53" s="1355"/>
      <c r="AX53" s="1355"/>
      <c r="AY53" s="1355"/>
      <c r="AZ53" s="1355"/>
      <c r="BA53" s="1355"/>
      <c r="BB53" s="1355"/>
      <c r="BC53" s="1348">
        <f>AP53+AQ53+AR53</f>
        <v>61</v>
      </c>
      <c r="BD53" s="1071">
        <v>484</v>
      </c>
      <c r="BE53" s="1320">
        <v>484</v>
      </c>
      <c r="BF53" s="1071" t="s">
        <v>297</v>
      </c>
      <c r="BG53" s="1052">
        <v>7823</v>
      </c>
      <c r="BH53" s="1071">
        <v>745</v>
      </c>
      <c r="BI53" s="1320"/>
      <c r="BJ53" s="1071" t="s">
        <v>297</v>
      </c>
      <c r="BK53" s="1052">
        <v>7823</v>
      </c>
      <c r="BL53" s="1071">
        <v>380</v>
      </c>
      <c r="BM53" s="1320"/>
      <c r="BN53" s="1071" t="s">
        <v>297</v>
      </c>
      <c r="BO53" s="1052">
        <v>7823</v>
      </c>
      <c r="BP53" s="1054"/>
      <c r="BQ53" s="1054"/>
      <c r="BR53" s="1353"/>
      <c r="BS53" s="1054"/>
      <c r="BT53" s="1054"/>
      <c r="BU53" s="1054"/>
      <c r="BV53" s="1353"/>
      <c r="BW53" s="1054"/>
      <c r="BX53" s="1054"/>
      <c r="BY53" s="1054"/>
      <c r="BZ53" s="1353"/>
      <c r="CA53" s="1054"/>
      <c r="CB53" s="1054"/>
      <c r="CC53" s="1054"/>
      <c r="CD53" s="1353"/>
      <c r="CE53" s="1054"/>
      <c r="CF53" s="1054"/>
      <c r="CG53" s="1054"/>
      <c r="CH53" s="1353"/>
      <c r="CI53" s="1054"/>
      <c r="CJ53" s="1054"/>
      <c r="CK53" s="1054"/>
      <c r="CL53" s="1353"/>
      <c r="CM53" s="1054"/>
      <c r="CN53" s="1054"/>
      <c r="CO53" s="1054"/>
      <c r="CP53" s="1353"/>
      <c r="CQ53" s="1054"/>
      <c r="CR53" s="1054"/>
      <c r="CS53" s="1054"/>
      <c r="CT53" s="1353"/>
      <c r="CU53" s="1054"/>
      <c r="CV53" s="1320"/>
      <c r="CW53" s="1054"/>
      <c r="CX53" s="1353"/>
      <c r="CY53" s="1054"/>
      <c r="CZ53" s="1114"/>
      <c r="DA53" s="1054"/>
      <c r="DB53" s="1353"/>
      <c r="DC53" s="1054"/>
      <c r="DD53" s="1321">
        <f>(BD53+BH53+BL53)</f>
        <v>1609</v>
      </c>
      <c r="DE53" s="1313" t="s">
        <v>594</v>
      </c>
      <c r="DF53" s="1477" t="s">
        <v>595</v>
      </c>
      <c r="DG53" s="1477" t="s">
        <v>596</v>
      </c>
      <c r="DH53" s="1088" t="s">
        <v>597</v>
      </c>
      <c r="DI53" s="1088" t="s">
        <v>598</v>
      </c>
      <c r="DJ53" s="1088" t="s">
        <v>599</v>
      </c>
      <c r="DK53" s="1065"/>
      <c r="DL53" s="1065"/>
      <c r="DM53" s="1065"/>
      <c r="DN53" s="1065"/>
      <c r="DO53" s="1065"/>
      <c r="DP53" s="1065"/>
    </row>
    <row r="54" spans="1:122" s="1053" customFormat="1" ht="32.25" customHeight="1" x14ac:dyDescent="0.2">
      <c r="A54" s="1097" t="s">
        <v>228</v>
      </c>
      <c r="B54" s="1318"/>
      <c r="C54" s="1444" t="s">
        <v>229</v>
      </c>
      <c r="D54" s="1318"/>
      <c r="E54" s="1444" t="s">
        <v>574</v>
      </c>
      <c r="F54" s="1444" t="s">
        <v>600</v>
      </c>
      <c r="G54" s="1442" t="s">
        <v>336</v>
      </c>
      <c r="H54" s="1052" t="s">
        <v>233</v>
      </c>
      <c r="I54" s="1052" t="s">
        <v>111</v>
      </c>
      <c r="J54" s="1052" t="s">
        <v>111</v>
      </c>
      <c r="K54" s="1054">
        <v>2023</v>
      </c>
      <c r="L54" s="1052">
        <v>2034</v>
      </c>
      <c r="M54" s="1318"/>
      <c r="N54" s="1318">
        <v>1</v>
      </c>
      <c r="O54" s="1318">
        <v>1</v>
      </c>
      <c r="P54" s="1318">
        <v>1</v>
      </c>
      <c r="Q54" s="1318">
        <v>1</v>
      </c>
      <c r="R54" s="1318">
        <v>1</v>
      </c>
      <c r="S54" s="1318">
        <v>1</v>
      </c>
      <c r="T54" s="1318">
        <v>1</v>
      </c>
      <c r="U54" s="1318">
        <v>1</v>
      </c>
      <c r="V54" s="1318">
        <v>1</v>
      </c>
      <c r="W54" s="1318">
        <v>1</v>
      </c>
      <c r="X54" s="1318">
        <v>1</v>
      </c>
      <c r="Y54" s="1318">
        <v>1</v>
      </c>
      <c r="Z54" s="1318">
        <v>1</v>
      </c>
      <c r="AA54" s="1443" t="s">
        <v>601</v>
      </c>
      <c r="AB54" s="1441">
        <v>8.8999999999999999E-3</v>
      </c>
      <c r="AC54" s="1443" t="s">
        <v>2178</v>
      </c>
      <c r="AD54" s="1443" t="s">
        <v>602</v>
      </c>
      <c r="AE54" s="1313" t="s">
        <v>2193</v>
      </c>
      <c r="AF54" s="1052" t="s">
        <v>446</v>
      </c>
      <c r="AG54" s="1483" t="s">
        <v>592</v>
      </c>
      <c r="AH54" s="1052" t="s">
        <v>462</v>
      </c>
      <c r="AI54" s="1078" t="s">
        <v>233</v>
      </c>
      <c r="AJ54" s="1313" t="s">
        <v>603</v>
      </c>
      <c r="AK54" s="1052" t="s">
        <v>603</v>
      </c>
      <c r="AL54" s="1313" t="s">
        <v>309</v>
      </c>
      <c r="AM54" s="1313" t="s">
        <v>309</v>
      </c>
      <c r="AN54" s="1072">
        <v>44927</v>
      </c>
      <c r="AO54" s="1072">
        <v>48945</v>
      </c>
      <c r="AP54" s="1075"/>
      <c r="AQ54" s="1075">
        <v>1</v>
      </c>
      <c r="AR54" s="1075">
        <v>1</v>
      </c>
      <c r="AS54" s="1075">
        <v>1</v>
      </c>
      <c r="AT54" s="1075">
        <v>1</v>
      </c>
      <c r="AU54" s="1075">
        <v>1</v>
      </c>
      <c r="AV54" s="1075">
        <v>1</v>
      </c>
      <c r="AW54" s="1075">
        <v>1</v>
      </c>
      <c r="AX54" s="1075">
        <v>1</v>
      </c>
      <c r="AY54" s="1075">
        <v>1</v>
      </c>
      <c r="AZ54" s="1075">
        <v>1</v>
      </c>
      <c r="BA54" s="1075">
        <v>1</v>
      </c>
      <c r="BB54" s="1075">
        <v>1</v>
      </c>
      <c r="BC54" s="1075">
        <v>1</v>
      </c>
      <c r="BD54" s="1071"/>
      <c r="BE54" s="1071"/>
      <c r="BF54" s="1071"/>
      <c r="BG54" s="1052"/>
      <c r="BH54" s="1071">
        <f>(5400000*0.1*10)/1000000</f>
        <v>5.4</v>
      </c>
      <c r="BI54" s="1071">
        <f>(5400000*0.1*10)/1000000</f>
        <v>5.4</v>
      </c>
      <c r="BJ54" s="1077" t="s">
        <v>325</v>
      </c>
      <c r="BK54" s="1052">
        <v>7590</v>
      </c>
      <c r="BL54" s="1071">
        <f>(5400000*0.1*10)/1000000</f>
        <v>5.4</v>
      </c>
      <c r="BM54" s="1071">
        <f>(5400000*0.1*10)/1000000</f>
        <v>5.4</v>
      </c>
      <c r="BN54" s="1077" t="s">
        <v>325</v>
      </c>
      <c r="BO54" s="1052">
        <v>7590</v>
      </c>
      <c r="BP54" s="1071">
        <f>+BL54+BL54*0.035</f>
        <v>5.5890000000000004</v>
      </c>
      <c r="BQ54" s="1071"/>
      <c r="BR54" s="1077" t="s">
        <v>325</v>
      </c>
      <c r="BS54" s="1313"/>
      <c r="BT54" s="1071">
        <f>+BP54+BP54*0.035</f>
        <v>5.7846150000000005</v>
      </c>
      <c r="BU54" s="1313"/>
      <c r="BV54" s="1077" t="s">
        <v>325</v>
      </c>
      <c r="BW54" s="1313"/>
      <c r="BX54" s="1071">
        <f>+BT54+BT54*0.035</f>
        <v>5.9870765250000009</v>
      </c>
      <c r="BY54" s="1313"/>
      <c r="BZ54" s="1077" t="s">
        <v>325</v>
      </c>
      <c r="CA54" s="1313"/>
      <c r="CB54" s="1071">
        <f>+BX54+BX54*0.035</f>
        <v>6.1966242033750012</v>
      </c>
      <c r="CC54" s="1071"/>
      <c r="CD54" s="1077" t="s">
        <v>325</v>
      </c>
      <c r="CE54" s="1313"/>
      <c r="CF54" s="1071">
        <f>+CB54+CB54*0.035</f>
        <v>6.4135060504931261</v>
      </c>
      <c r="CG54" s="1313"/>
      <c r="CH54" s="1077" t="s">
        <v>325</v>
      </c>
      <c r="CI54" s="1313"/>
      <c r="CJ54" s="1071">
        <f>+CF54+CF54*0.035</f>
        <v>6.6379787622603859</v>
      </c>
      <c r="CK54" s="1071"/>
      <c r="CL54" s="1077" t="s">
        <v>325</v>
      </c>
      <c r="CM54" s="1313"/>
      <c r="CN54" s="1071">
        <f>+CJ54+CJ54*0.035</f>
        <v>6.8703080189394994</v>
      </c>
      <c r="CO54" s="1313"/>
      <c r="CP54" s="1077" t="s">
        <v>325</v>
      </c>
      <c r="CQ54" s="1313"/>
      <c r="CR54" s="1071">
        <f>+CN54+CN54*0.035</f>
        <v>7.1107687996023818</v>
      </c>
      <c r="CS54" s="1313"/>
      <c r="CT54" s="1077" t="s">
        <v>325</v>
      </c>
      <c r="CU54" s="1313"/>
      <c r="CV54" s="1320">
        <f>+CR54+CR54*0.035</f>
        <v>7.3596457075884656</v>
      </c>
      <c r="CW54" s="1313"/>
      <c r="CX54" s="1077" t="s">
        <v>325</v>
      </c>
      <c r="CY54" s="1313"/>
      <c r="CZ54" s="1114"/>
      <c r="DA54" s="1052"/>
      <c r="DB54" s="1052"/>
      <c r="DC54" s="1052"/>
      <c r="DD54" s="1321">
        <f>+BH54+BL54+BP54+BT54+BX54+CB54+CF54+CJ54+CN54+CR54+CV54</f>
        <v>68.749523067258863</v>
      </c>
      <c r="DE54" s="1313" t="s">
        <v>594</v>
      </c>
      <c r="DF54" s="1477" t="s">
        <v>595</v>
      </c>
      <c r="DG54" s="1440" t="s">
        <v>604</v>
      </c>
      <c r="DH54" s="1066" t="s">
        <v>605</v>
      </c>
      <c r="DI54" s="1066">
        <v>3581600</v>
      </c>
      <c r="DJ54" s="1066" t="s">
        <v>606</v>
      </c>
      <c r="DK54" s="1068"/>
      <c r="DL54" s="1068"/>
      <c r="DM54" s="1068"/>
      <c r="DN54" s="1068"/>
      <c r="DO54" s="1068"/>
      <c r="DP54" s="1068"/>
    </row>
    <row r="55" spans="1:122" s="1086" customFormat="1" ht="32.25" customHeight="1" x14ac:dyDescent="0.2">
      <c r="A55" s="1097" t="s">
        <v>607</v>
      </c>
      <c r="B55" s="1318">
        <f>+D55</f>
        <v>0.2</v>
      </c>
      <c r="C55" s="1444" t="s">
        <v>608</v>
      </c>
      <c r="D55" s="1318">
        <f>SUM(AB55:AB65)</f>
        <v>0.2</v>
      </c>
      <c r="E55" s="1444" t="s">
        <v>609</v>
      </c>
      <c r="F55" s="1444" t="s">
        <v>610</v>
      </c>
      <c r="G55" s="1445" t="s">
        <v>336</v>
      </c>
      <c r="H55" s="1054" t="s">
        <v>233</v>
      </c>
      <c r="I55" s="1054" t="s">
        <v>111</v>
      </c>
      <c r="J55" s="1054" t="s">
        <v>111</v>
      </c>
      <c r="K55" s="1054">
        <v>2023</v>
      </c>
      <c r="L55" s="1054">
        <v>2034</v>
      </c>
      <c r="M55" s="1318"/>
      <c r="N55" s="1318">
        <v>1</v>
      </c>
      <c r="O55" s="1318">
        <v>1</v>
      </c>
      <c r="P55" s="1318">
        <v>1</v>
      </c>
      <c r="Q55" s="1318">
        <v>1</v>
      </c>
      <c r="R55" s="1318">
        <v>1</v>
      </c>
      <c r="S55" s="1318">
        <v>1</v>
      </c>
      <c r="T55" s="1318">
        <v>1</v>
      </c>
      <c r="U55" s="1318">
        <v>1</v>
      </c>
      <c r="V55" s="1318">
        <v>1</v>
      </c>
      <c r="W55" s="1318">
        <v>1</v>
      </c>
      <c r="X55" s="1318">
        <v>1</v>
      </c>
      <c r="Y55" s="1318">
        <v>1</v>
      </c>
      <c r="Z55" s="1318">
        <v>1</v>
      </c>
      <c r="AA55" s="1440" t="s">
        <v>2190</v>
      </c>
      <c r="AB55" s="1441">
        <v>1.8100000000000002E-2</v>
      </c>
      <c r="AC55" s="1443" t="s">
        <v>611</v>
      </c>
      <c r="AD55" s="1440" t="s">
        <v>612</v>
      </c>
      <c r="AE55" s="1313" t="s">
        <v>2193</v>
      </c>
      <c r="AF55" s="1313" t="s">
        <v>237</v>
      </c>
      <c r="AG55" s="1482" t="s">
        <v>238</v>
      </c>
      <c r="AH55" s="1313" t="s">
        <v>613</v>
      </c>
      <c r="AI55" s="1313" t="s">
        <v>240</v>
      </c>
      <c r="AJ55" s="1313" t="s">
        <v>241</v>
      </c>
      <c r="AK55" s="1313">
        <v>403</v>
      </c>
      <c r="AL55" s="1313" t="s">
        <v>111</v>
      </c>
      <c r="AM55" s="1313" t="s">
        <v>111</v>
      </c>
      <c r="AN55" s="1319">
        <v>44927</v>
      </c>
      <c r="AO55" s="1319">
        <v>47118</v>
      </c>
      <c r="AP55" s="1103"/>
      <c r="AQ55" s="1059">
        <v>0.1</v>
      </c>
      <c r="AR55" s="1059">
        <v>0.1</v>
      </c>
      <c r="AS55" s="1059">
        <v>0.2</v>
      </c>
      <c r="AT55" s="1059">
        <v>0.2</v>
      </c>
      <c r="AU55" s="1059">
        <v>0.2</v>
      </c>
      <c r="AV55" s="1059">
        <v>0.2</v>
      </c>
      <c r="AW55" s="1059"/>
      <c r="AX55" s="1059"/>
      <c r="AY55" s="1059"/>
      <c r="AZ55" s="1059"/>
      <c r="BA55" s="1059"/>
      <c r="BB55" s="1059"/>
      <c r="BC55" s="1342">
        <f>SUM(AQ55:AY55)</f>
        <v>1</v>
      </c>
      <c r="BD55" s="1071"/>
      <c r="BE55" s="1071"/>
      <c r="BF55" s="1071"/>
      <c r="BG55" s="1071"/>
      <c r="BH55" s="1367">
        <f>+((8000000*5.62%+8000000)*10)</f>
        <v>84496000</v>
      </c>
      <c r="BI55" s="1367">
        <f>+((8000000*5.62%+8000000)*10)</f>
        <v>84496000</v>
      </c>
      <c r="BJ55" s="1368" t="s">
        <v>614</v>
      </c>
      <c r="BK55" s="1369">
        <v>7750</v>
      </c>
      <c r="BL55" s="1370">
        <f>+BH55*4.62%+BH55</f>
        <v>88399715.200000003</v>
      </c>
      <c r="BN55" s="1370"/>
      <c r="BO55" s="1370"/>
      <c r="BP55" s="1370">
        <f>+BL55*4.62%+BL55</f>
        <v>92483782.042240009</v>
      </c>
      <c r="BR55" s="1370"/>
      <c r="BS55" s="1370"/>
      <c r="BT55" s="1370">
        <f>+BP55*4.62%+BP55</f>
        <v>96756532.772591501</v>
      </c>
      <c r="BV55" s="1370"/>
      <c r="BW55" s="1370"/>
      <c r="BX55" s="1370">
        <f>+BT55*4.62%+BT55</f>
        <v>101226684.58668523</v>
      </c>
      <c r="BZ55" s="1370"/>
      <c r="CA55" s="1370"/>
      <c r="CB55" s="1370">
        <f>+BX55*4.62%+BX55</f>
        <v>105903357.41459008</v>
      </c>
      <c r="CD55" s="1370"/>
      <c r="CE55" s="1328"/>
      <c r="CF55" s="1328"/>
      <c r="CG55" s="1328"/>
      <c r="CH55" s="1328"/>
      <c r="CI55" s="1328"/>
      <c r="CJ55" s="1328"/>
      <c r="CK55" s="1328"/>
      <c r="CL55" s="1328"/>
      <c r="CM55" s="1328"/>
      <c r="CN55" s="1328"/>
      <c r="CO55" s="1328"/>
      <c r="CP55" s="1328"/>
      <c r="CQ55" s="1328"/>
      <c r="CR55" s="1328"/>
      <c r="CS55" s="1328"/>
      <c r="CT55" s="1328"/>
      <c r="CU55" s="1328"/>
      <c r="CV55" s="1320"/>
      <c r="CW55" s="1328"/>
      <c r="CX55" s="1328"/>
      <c r="CY55" s="1328"/>
      <c r="CZ55" s="1114"/>
      <c r="DA55" s="1328"/>
      <c r="DB55" s="1328"/>
      <c r="DC55" s="1328"/>
      <c r="DD55" s="1321">
        <f>(BI55+BL55+BP55+BT55+BX55+CB55)/1000000</f>
        <v>569.26607201610682</v>
      </c>
      <c r="DE55" s="1313" t="s">
        <v>243</v>
      </c>
      <c r="DF55" s="1440" t="s">
        <v>244</v>
      </c>
      <c r="DG55" s="1443" t="s">
        <v>615</v>
      </c>
      <c r="DH55" s="1066" t="s">
        <v>616</v>
      </c>
      <c r="DI55" s="1066">
        <v>3649090</v>
      </c>
      <c r="DJ55" s="1329" t="s">
        <v>617</v>
      </c>
      <c r="DK55" s="1066"/>
      <c r="DL55" s="1066"/>
      <c r="DM55" s="1057"/>
      <c r="DN55" s="1057"/>
      <c r="DO55" s="1057"/>
      <c r="DP55" s="1057"/>
      <c r="DQ55" s="1053"/>
      <c r="DR55" s="1053"/>
    </row>
    <row r="56" spans="1:122" s="1053" customFormat="1" ht="32.25" customHeight="1" x14ac:dyDescent="0.2">
      <c r="A56" s="1097" t="s">
        <v>607</v>
      </c>
      <c r="B56" s="1318"/>
      <c r="C56" s="1444" t="s">
        <v>608</v>
      </c>
      <c r="D56" s="1318"/>
      <c r="E56" s="1444" t="s">
        <v>609</v>
      </c>
      <c r="F56" s="1444" t="s">
        <v>618</v>
      </c>
      <c r="G56" s="1445" t="s">
        <v>336</v>
      </c>
      <c r="H56" s="1054" t="s">
        <v>233</v>
      </c>
      <c r="I56" s="1054" t="s">
        <v>111</v>
      </c>
      <c r="J56" s="1054" t="s">
        <v>111</v>
      </c>
      <c r="K56" s="1054">
        <v>2023</v>
      </c>
      <c r="L56" s="1054">
        <v>2034</v>
      </c>
      <c r="M56" s="1318"/>
      <c r="N56" s="1318">
        <v>1</v>
      </c>
      <c r="O56" s="1318">
        <v>1</v>
      </c>
      <c r="P56" s="1318">
        <v>1</v>
      </c>
      <c r="Q56" s="1318">
        <v>1</v>
      </c>
      <c r="R56" s="1318">
        <v>1</v>
      </c>
      <c r="S56" s="1318">
        <v>1</v>
      </c>
      <c r="T56" s="1318">
        <v>1</v>
      </c>
      <c r="U56" s="1318">
        <v>1</v>
      </c>
      <c r="V56" s="1318">
        <v>1</v>
      </c>
      <c r="W56" s="1318">
        <v>1</v>
      </c>
      <c r="X56" s="1318">
        <v>1</v>
      </c>
      <c r="Y56" s="1318">
        <v>1</v>
      </c>
      <c r="Z56" s="1318">
        <v>1</v>
      </c>
      <c r="AA56" s="1440" t="s">
        <v>619</v>
      </c>
      <c r="AB56" s="1441">
        <v>1.8100000000000002E-2</v>
      </c>
      <c r="AC56" s="1443" t="s">
        <v>620</v>
      </c>
      <c r="AD56" s="1440" t="s">
        <v>621</v>
      </c>
      <c r="AE56" s="1313" t="s">
        <v>2193</v>
      </c>
      <c r="AF56" s="1313" t="s">
        <v>237</v>
      </c>
      <c r="AG56" s="1482" t="s">
        <v>238</v>
      </c>
      <c r="AH56" s="1313" t="s">
        <v>622</v>
      </c>
      <c r="AI56" s="1313" t="s">
        <v>240</v>
      </c>
      <c r="AJ56" s="1313" t="s">
        <v>241</v>
      </c>
      <c r="AK56" s="1313">
        <v>403</v>
      </c>
      <c r="AL56" s="1313" t="s">
        <v>111</v>
      </c>
      <c r="AM56" s="1313" t="s">
        <v>111</v>
      </c>
      <c r="AN56" s="1319">
        <v>44927</v>
      </c>
      <c r="AO56" s="1319">
        <v>47118</v>
      </c>
      <c r="AP56" s="1103"/>
      <c r="AQ56" s="1059">
        <v>0.1</v>
      </c>
      <c r="AR56" s="1059">
        <v>0.1</v>
      </c>
      <c r="AS56" s="1059">
        <v>0.2</v>
      </c>
      <c r="AT56" s="1059">
        <v>0.2</v>
      </c>
      <c r="AU56" s="1059">
        <v>0.2</v>
      </c>
      <c r="AV56" s="1059">
        <v>0.2</v>
      </c>
      <c r="AW56" s="1059"/>
      <c r="AX56" s="1059"/>
      <c r="AY56" s="1059"/>
      <c r="AZ56" s="1059"/>
      <c r="BA56" s="1059"/>
      <c r="BB56" s="1059"/>
      <c r="BC56" s="1342">
        <f>SUM(AQ56:AY56)</f>
        <v>1</v>
      </c>
      <c r="BD56" s="1071"/>
      <c r="BE56" s="1071"/>
      <c r="BF56" s="1071"/>
      <c r="BG56" s="1071"/>
      <c r="BH56" s="1367">
        <f>+((7382200*5.62%+7382200)*12)</f>
        <v>93564955.679999992</v>
      </c>
      <c r="BI56" s="1367">
        <f>+((7382200*5.62%+7382200)*12)</f>
        <v>93564955.679999992</v>
      </c>
      <c r="BJ56" s="1368" t="s">
        <v>614</v>
      </c>
      <c r="BK56" s="1369">
        <v>7750</v>
      </c>
      <c r="BL56" s="1370">
        <f>+BH56*4.62%+BH56</f>
        <v>97887656.632415995</v>
      </c>
      <c r="BM56" s="1370"/>
      <c r="BN56" s="1370"/>
      <c r="BO56" s="1370"/>
      <c r="BP56" s="1370">
        <f>+BL56*4.62%+BL56</f>
        <v>102410066.36883362</v>
      </c>
      <c r="BQ56" s="1370"/>
      <c r="BR56" s="1370"/>
      <c r="BS56" s="1370"/>
      <c r="BT56" s="1370">
        <f>+BP56*4.62%+BP56</f>
        <v>107141411.43507373</v>
      </c>
      <c r="BU56" s="1370"/>
      <c r="BV56" s="1370"/>
      <c r="BW56" s="1370"/>
      <c r="BX56" s="1370">
        <f>+BT56*4.62%+BT56</f>
        <v>112091344.64337415</v>
      </c>
      <c r="BY56" s="1370"/>
      <c r="BZ56" s="1370"/>
      <c r="CA56" s="1370"/>
      <c r="CB56" s="1370">
        <f>+BX56*4.62%+BX56</f>
        <v>117269964.76589803</v>
      </c>
      <c r="CC56" s="1328"/>
      <c r="CD56" s="1328"/>
      <c r="CE56" s="1328"/>
      <c r="CF56" s="1328"/>
      <c r="CG56" s="1328"/>
      <c r="CH56" s="1328"/>
      <c r="CI56" s="1328"/>
      <c r="CJ56" s="1328"/>
      <c r="CK56" s="1328"/>
      <c r="CL56" s="1328"/>
      <c r="CM56" s="1328"/>
      <c r="CN56" s="1328"/>
      <c r="CO56" s="1328"/>
      <c r="CP56" s="1328"/>
      <c r="CQ56" s="1328"/>
      <c r="CR56" s="1328"/>
      <c r="CS56" s="1328"/>
      <c r="CT56" s="1328"/>
      <c r="CU56" s="1328"/>
      <c r="CV56" s="1320"/>
      <c r="CW56" s="1328"/>
      <c r="CX56" s="1328"/>
      <c r="CY56" s="1328"/>
      <c r="CZ56" s="1114"/>
      <c r="DA56" s="1328"/>
      <c r="DB56" s="1328"/>
      <c r="DC56" s="1328"/>
      <c r="DD56" s="1321">
        <f>(BI56+BL56+BP56+BT56+BX56+CB56)/1000000</f>
        <v>630.36539952559554</v>
      </c>
      <c r="DE56" s="1313" t="s">
        <v>243</v>
      </c>
      <c r="DF56" s="1440" t="s">
        <v>244</v>
      </c>
      <c r="DG56" s="1443" t="s">
        <v>615</v>
      </c>
      <c r="DH56" s="1066" t="s">
        <v>616</v>
      </c>
      <c r="DI56" s="1066">
        <v>3649090</v>
      </c>
      <c r="DJ56" s="1329" t="s">
        <v>617</v>
      </c>
      <c r="DK56" s="1066"/>
      <c r="DL56" s="1066"/>
      <c r="DM56" s="1057"/>
      <c r="DN56" s="1057"/>
      <c r="DO56" s="1057"/>
      <c r="DP56" s="1057"/>
    </row>
    <row r="57" spans="1:122" s="1053" customFormat="1" ht="32.25" customHeight="1" x14ac:dyDescent="0.2">
      <c r="A57" s="1097" t="s">
        <v>607</v>
      </c>
      <c r="B57" s="1318"/>
      <c r="C57" s="1444" t="s">
        <v>608</v>
      </c>
      <c r="D57" s="1318"/>
      <c r="E57" s="1444" t="s">
        <v>609</v>
      </c>
      <c r="F57" s="1444" t="s">
        <v>623</v>
      </c>
      <c r="G57" s="1445" t="s">
        <v>336</v>
      </c>
      <c r="H57" s="1054" t="s">
        <v>233</v>
      </c>
      <c r="I57" s="1054" t="s">
        <v>111</v>
      </c>
      <c r="J57" s="1054" t="s">
        <v>111</v>
      </c>
      <c r="K57" s="1054">
        <v>2023</v>
      </c>
      <c r="L57" s="1054">
        <v>2034</v>
      </c>
      <c r="M57" s="1318"/>
      <c r="N57" s="1318">
        <v>1</v>
      </c>
      <c r="O57" s="1318">
        <v>1</v>
      </c>
      <c r="P57" s="1318">
        <v>1</v>
      </c>
      <c r="Q57" s="1318">
        <v>1</v>
      </c>
      <c r="R57" s="1318">
        <v>1</v>
      </c>
      <c r="S57" s="1318">
        <v>1</v>
      </c>
      <c r="T57" s="1318">
        <v>1</v>
      </c>
      <c r="U57" s="1318">
        <v>1</v>
      </c>
      <c r="V57" s="1318">
        <v>1</v>
      </c>
      <c r="W57" s="1318">
        <v>1</v>
      </c>
      <c r="X57" s="1318">
        <v>1</v>
      </c>
      <c r="Y57" s="1318">
        <v>1</v>
      </c>
      <c r="Z57" s="1318">
        <v>1</v>
      </c>
      <c r="AA57" s="1440" t="s">
        <v>624</v>
      </c>
      <c r="AB57" s="1441">
        <v>1.8100000000000002E-2</v>
      </c>
      <c r="AC57" s="1443" t="s">
        <v>1661</v>
      </c>
      <c r="AD57" s="1440" t="s">
        <v>625</v>
      </c>
      <c r="AE57" s="1313" t="s">
        <v>2193</v>
      </c>
      <c r="AF57" s="1313" t="s">
        <v>279</v>
      </c>
      <c r="AG57" s="1482" t="s">
        <v>626</v>
      </c>
      <c r="AH57" s="1313" t="s">
        <v>627</v>
      </c>
      <c r="AI57" s="1313" t="s">
        <v>240</v>
      </c>
      <c r="AJ57" s="1313" t="s">
        <v>241</v>
      </c>
      <c r="AK57" s="1313">
        <v>422</v>
      </c>
      <c r="AL57" s="1052">
        <v>959</v>
      </c>
      <c r="AM57" s="1052">
        <v>2021</v>
      </c>
      <c r="AN57" s="1072">
        <v>44562</v>
      </c>
      <c r="AO57" s="1072">
        <v>49308</v>
      </c>
      <c r="AP57" s="1052">
        <v>600</v>
      </c>
      <c r="AQ57" s="1052">
        <v>600</v>
      </c>
      <c r="AR57" s="1052">
        <v>600</v>
      </c>
      <c r="AS57" s="1052">
        <v>600</v>
      </c>
      <c r="AT57" s="1052">
        <v>600</v>
      </c>
      <c r="AU57" s="1052">
        <v>600</v>
      </c>
      <c r="AV57" s="1052">
        <v>600</v>
      </c>
      <c r="AW57" s="1052">
        <v>600</v>
      </c>
      <c r="AX57" s="1052">
        <v>600</v>
      </c>
      <c r="AY57" s="1052">
        <v>600</v>
      </c>
      <c r="AZ57" s="1052">
        <v>600</v>
      </c>
      <c r="BA57" s="1052">
        <v>600</v>
      </c>
      <c r="BB57" s="1052">
        <v>600</v>
      </c>
      <c r="BC57" s="1052">
        <f>SUM(AP57:BB57)</f>
        <v>7800</v>
      </c>
      <c r="BD57" s="1071">
        <v>59</v>
      </c>
      <c r="BE57" s="1069">
        <v>59</v>
      </c>
      <c r="BF57" s="1061" t="s">
        <v>325</v>
      </c>
      <c r="BG57" s="1054">
        <v>7688</v>
      </c>
      <c r="BH57" s="1071">
        <v>59</v>
      </c>
      <c r="BI57" s="1069">
        <v>59</v>
      </c>
      <c r="BJ57" s="1061" t="s">
        <v>325</v>
      </c>
      <c r="BK57" s="1054">
        <v>7688</v>
      </c>
      <c r="BL57" s="1071">
        <v>59</v>
      </c>
      <c r="BM57" s="1069">
        <v>59</v>
      </c>
      <c r="BN57" s="1061" t="s">
        <v>325</v>
      </c>
      <c r="BO57" s="1054">
        <v>7688</v>
      </c>
      <c r="BP57" s="1070">
        <v>59</v>
      </c>
      <c r="BQ57" s="1313"/>
      <c r="BR57" s="1061"/>
      <c r="BS57" s="1313"/>
      <c r="BT57" s="1070">
        <v>59</v>
      </c>
      <c r="BU57" s="1313"/>
      <c r="BV57" s="1061"/>
      <c r="BW57" s="1313"/>
      <c r="BX57" s="1070">
        <v>59</v>
      </c>
      <c r="BY57" s="1313"/>
      <c r="BZ57" s="1061"/>
      <c r="CA57" s="1313"/>
      <c r="CB57" s="1070">
        <v>59</v>
      </c>
      <c r="CC57" s="1313"/>
      <c r="CD57" s="1061"/>
      <c r="CE57" s="1313"/>
      <c r="CF57" s="1070">
        <v>59</v>
      </c>
      <c r="CG57" s="1313"/>
      <c r="CH57" s="1061"/>
      <c r="CI57" s="1313"/>
      <c r="CJ57" s="1070">
        <v>59</v>
      </c>
      <c r="CK57" s="1313"/>
      <c r="CL57" s="1061"/>
      <c r="CM57" s="1313"/>
      <c r="CN57" s="1070">
        <v>59</v>
      </c>
      <c r="CO57" s="1313"/>
      <c r="CP57" s="1061"/>
      <c r="CQ57" s="1313"/>
      <c r="CR57" s="1070">
        <v>59</v>
      </c>
      <c r="CS57" s="1313"/>
      <c r="CT57" s="1061"/>
      <c r="CU57" s="1313"/>
      <c r="CV57" s="1070">
        <v>59</v>
      </c>
      <c r="CW57" s="1313"/>
      <c r="CX57" s="1061"/>
      <c r="CY57" s="1313"/>
      <c r="CZ57" s="1070">
        <v>59</v>
      </c>
      <c r="DA57" s="1313"/>
      <c r="DB57" s="1061"/>
      <c r="DC57" s="1313"/>
      <c r="DD57" s="1321">
        <f>(BD57+BI57+BM57+BP57+BT57+BX57+CB57+CF57+CJ57+CN57+CR57+CV57+CZ57)</f>
        <v>767</v>
      </c>
      <c r="DE57" s="1313" t="s">
        <v>556</v>
      </c>
      <c r="DF57" s="1440" t="s">
        <v>628</v>
      </c>
      <c r="DG57" s="1443" t="s">
        <v>629</v>
      </c>
      <c r="DH57" s="1068" t="s">
        <v>630</v>
      </c>
      <c r="DI57" s="1068">
        <v>2417900</v>
      </c>
      <c r="DJ57" s="1373" t="s">
        <v>631</v>
      </c>
      <c r="DK57" s="1065"/>
      <c r="DL57" s="1065"/>
      <c r="DM57" s="1055"/>
      <c r="DN57" s="1055"/>
      <c r="DO57" s="1055"/>
      <c r="DP57" s="1055"/>
    </row>
    <row r="58" spans="1:122" s="1053" customFormat="1" ht="32.25" customHeight="1" x14ac:dyDescent="0.2">
      <c r="A58" s="1097" t="s">
        <v>607</v>
      </c>
      <c r="B58" s="1318"/>
      <c r="C58" s="1444" t="s">
        <v>608</v>
      </c>
      <c r="D58" s="1318"/>
      <c r="E58" s="1444" t="s">
        <v>609</v>
      </c>
      <c r="F58" s="1444" t="s">
        <v>632</v>
      </c>
      <c r="G58" s="1445" t="s">
        <v>336</v>
      </c>
      <c r="H58" s="1054" t="s">
        <v>233</v>
      </c>
      <c r="I58" s="1054" t="s">
        <v>111</v>
      </c>
      <c r="J58" s="1054" t="s">
        <v>111</v>
      </c>
      <c r="K58" s="1054">
        <v>2023</v>
      </c>
      <c r="L58" s="1054">
        <v>2034</v>
      </c>
      <c r="M58" s="1318"/>
      <c r="N58" s="1318">
        <v>1</v>
      </c>
      <c r="O58" s="1318">
        <v>1</v>
      </c>
      <c r="P58" s="1318">
        <v>1</v>
      </c>
      <c r="Q58" s="1318">
        <v>1</v>
      </c>
      <c r="R58" s="1318">
        <v>1</v>
      </c>
      <c r="S58" s="1318">
        <v>1</v>
      </c>
      <c r="T58" s="1318">
        <v>1</v>
      </c>
      <c r="U58" s="1318">
        <v>1</v>
      </c>
      <c r="V58" s="1318">
        <v>1</v>
      </c>
      <c r="W58" s="1318">
        <v>1</v>
      </c>
      <c r="X58" s="1318">
        <v>1</v>
      </c>
      <c r="Y58" s="1318">
        <v>1</v>
      </c>
      <c r="Z58" s="1318">
        <v>1</v>
      </c>
      <c r="AA58" s="1440" t="s">
        <v>633</v>
      </c>
      <c r="AB58" s="1441">
        <v>1.8100000000000002E-2</v>
      </c>
      <c r="AC58" s="1440" t="s">
        <v>634</v>
      </c>
      <c r="AD58" s="1440" t="s">
        <v>635</v>
      </c>
      <c r="AE58" s="1313" t="s">
        <v>2193</v>
      </c>
      <c r="AF58" s="1313" t="s">
        <v>446</v>
      </c>
      <c r="AG58" s="1482" t="s">
        <v>578</v>
      </c>
      <c r="AH58" s="1313" t="s">
        <v>636</v>
      </c>
      <c r="AI58" s="1313" t="s">
        <v>240</v>
      </c>
      <c r="AJ58" s="1313" t="s">
        <v>241</v>
      </c>
      <c r="AK58" s="1313">
        <v>424</v>
      </c>
      <c r="AL58" s="1052">
        <v>30</v>
      </c>
      <c r="AM58" s="1052">
        <v>2021</v>
      </c>
      <c r="AN58" s="1072">
        <v>44562</v>
      </c>
      <c r="AO58" s="1072">
        <v>49308</v>
      </c>
      <c r="AP58" s="1052">
        <v>20</v>
      </c>
      <c r="AQ58" s="1052">
        <v>20</v>
      </c>
      <c r="AR58" s="1052">
        <v>20</v>
      </c>
      <c r="AS58" s="1052">
        <v>20</v>
      </c>
      <c r="AT58" s="1052">
        <v>20</v>
      </c>
      <c r="AU58" s="1052">
        <v>20</v>
      </c>
      <c r="AV58" s="1052">
        <v>20</v>
      </c>
      <c r="AW58" s="1052">
        <v>20</v>
      </c>
      <c r="AX58" s="1052">
        <v>20</v>
      </c>
      <c r="AY58" s="1052">
        <v>20</v>
      </c>
      <c r="AZ58" s="1052">
        <v>20</v>
      </c>
      <c r="BA58" s="1052">
        <v>20</v>
      </c>
      <c r="BB58" s="1052">
        <v>20</v>
      </c>
      <c r="BC58" s="1052">
        <v>260</v>
      </c>
      <c r="BD58" s="1071">
        <v>260.60000000000002</v>
      </c>
      <c r="BE58" s="1069">
        <v>260.60000000000002</v>
      </c>
      <c r="BF58" s="1061" t="s">
        <v>637</v>
      </c>
      <c r="BG58" s="1054">
        <v>7687</v>
      </c>
      <c r="BH58" s="1071">
        <v>265.8</v>
      </c>
      <c r="BI58" s="1069">
        <v>265.8</v>
      </c>
      <c r="BJ58" s="1061" t="s">
        <v>325</v>
      </c>
      <c r="BK58" s="1054">
        <v>7687</v>
      </c>
      <c r="BL58" s="1071">
        <v>271.2</v>
      </c>
      <c r="BM58" s="1069">
        <v>271.2</v>
      </c>
      <c r="BN58" s="1061" t="s">
        <v>325</v>
      </c>
      <c r="BO58" s="1054">
        <v>7687</v>
      </c>
      <c r="BP58" s="1069">
        <v>276.60000000000002</v>
      </c>
      <c r="BQ58" s="1313"/>
      <c r="BR58" s="1061"/>
      <c r="BS58" s="1313"/>
      <c r="BT58" s="1069">
        <v>282.10000000000002</v>
      </c>
      <c r="BU58" s="1313"/>
      <c r="BV58" s="1061"/>
      <c r="BW58" s="1313"/>
      <c r="BX58" s="1069">
        <v>287.8</v>
      </c>
      <c r="BY58" s="1313"/>
      <c r="BZ58" s="1061"/>
      <c r="CA58" s="1313"/>
      <c r="CB58" s="1069">
        <v>293.5</v>
      </c>
      <c r="CC58" s="1313"/>
      <c r="CD58" s="1061"/>
      <c r="CE58" s="1313"/>
      <c r="CF58" s="1069">
        <v>299.39999999999998</v>
      </c>
      <c r="CG58" s="1313"/>
      <c r="CH58" s="1061"/>
      <c r="CI58" s="1313"/>
      <c r="CJ58" s="1069">
        <v>305.39999999999998</v>
      </c>
      <c r="CK58" s="1313"/>
      <c r="CL58" s="1061"/>
      <c r="CM58" s="1313"/>
      <c r="CN58" s="1069">
        <v>311.5</v>
      </c>
      <c r="CO58" s="1313"/>
      <c r="CP58" s="1061"/>
      <c r="CQ58" s="1313"/>
      <c r="CR58" s="1069">
        <v>317.7</v>
      </c>
      <c r="CS58" s="1313"/>
      <c r="CT58" s="1061"/>
      <c r="CU58" s="1313"/>
      <c r="CV58" s="1320">
        <v>324.10000000000002</v>
      </c>
      <c r="CW58" s="1313"/>
      <c r="CX58" s="1061"/>
      <c r="CY58" s="1313"/>
      <c r="CZ58" s="1114">
        <v>330.6</v>
      </c>
      <c r="DA58" s="1313"/>
      <c r="DB58" s="1061"/>
      <c r="DC58" s="1313"/>
      <c r="DD58" s="1321">
        <f>(BE58+BH58+BL58+BP58+BT58+BX58+CB58+CF58+CJ58+CN58+CR58+CV58+CZ58)</f>
        <v>3826.2999999999997</v>
      </c>
      <c r="DE58" s="1313" t="s">
        <v>556</v>
      </c>
      <c r="DF58" s="1440" t="s">
        <v>628</v>
      </c>
      <c r="DG58" s="1443" t="s">
        <v>638</v>
      </c>
      <c r="DH58" s="1068" t="s">
        <v>639</v>
      </c>
      <c r="DI58" s="1068">
        <v>2417900</v>
      </c>
      <c r="DJ58" s="1329" t="s">
        <v>640</v>
      </c>
      <c r="DK58" s="1065"/>
      <c r="DL58" s="1065"/>
      <c r="DM58" s="1055"/>
      <c r="DN58" s="1055"/>
      <c r="DO58" s="1055"/>
      <c r="DP58" s="1055"/>
    </row>
    <row r="59" spans="1:122" s="1101" customFormat="1" ht="32.25" customHeight="1" x14ac:dyDescent="0.2">
      <c r="A59" s="1097" t="s">
        <v>607</v>
      </c>
      <c r="B59" s="1318"/>
      <c r="C59" s="1444" t="s">
        <v>608</v>
      </c>
      <c r="D59" s="1318"/>
      <c r="E59" s="1444" t="s">
        <v>609</v>
      </c>
      <c r="F59" s="1444" t="s">
        <v>641</v>
      </c>
      <c r="G59" s="1445" t="s">
        <v>336</v>
      </c>
      <c r="H59" s="1054" t="s">
        <v>233</v>
      </c>
      <c r="I59" s="1054" t="s">
        <v>111</v>
      </c>
      <c r="J59" s="1054" t="s">
        <v>111</v>
      </c>
      <c r="K59" s="1054">
        <v>2023</v>
      </c>
      <c r="L59" s="1054">
        <v>2034</v>
      </c>
      <c r="M59" s="1318"/>
      <c r="N59" s="1318">
        <v>1</v>
      </c>
      <c r="O59" s="1318">
        <v>1</v>
      </c>
      <c r="P59" s="1318">
        <v>1</v>
      </c>
      <c r="Q59" s="1318">
        <v>1</v>
      </c>
      <c r="R59" s="1318">
        <v>1</v>
      </c>
      <c r="S59" s="1318">
        <v>1</v>
      </c>
      <c r="T59" s="1318">
        <v>1</v>
      </c>
      <c r="U59" s="1318">
        <v>1</v>
      </c>
      <c r="V59" s="1318">
        <v>1</v>
      </c>
      <c r="W59" s="1318">
        <v>1</v>
      </c>
      <c r="X59" s="1318">
        <v>1</v>
      </c>
      <c r="Y59" s="1318">
        <v>1</v>
      </c>
      <c r="Z59" s="1318">
        <v>1</v>
      </c>
      <c r="AA59" s="1440" t="s">
        <v>642</v>
      </c>
      <c r="AB59" s="1441">
        <v>1.8100000000000002E-2</v>
      </c>
      <c r="AC59" s="1440" t="s">
        <v>643</v>
      </c>
      <c r="AD59" s="1440" t="s">
        <v>644</v>
      </c>
      <c r="AE59" s="1313" t="s">
        <v>2193</v>
      </c>
      <c r="AF59" s="1059" t="s">
        <v>645</v>
      </c>
      <c r="AG59" s="1487" t="s">
        <v>646</v>
      </c>
      <c r="AH59" s="1059" t="s">
        <v>627</v>
      </c>
      <c r="AI59" s="1313" t="s">
        <v>240</v>
      </c>
      <c r="AJ59" s="1313" t="s">
        <v>241</v>
      </c>
      <c r="AK59" s="1313">
        <v>424</v>
      </c>
      <c r="AL59" s="1052" t="s">
        <v>111</v>
      </c>
      <c r="AM59" s="1052" t="s">
        <v>111</v>
      </c>
      <c r="AN59" s="1072">
        <v>44713</v>
      </c>
      <c r="AO59" s="1072">
        <v>49308</v>
      </c>
      <c r="AP59" s="1052">
        <f>8*5</f>
        <v>40</v>
      </c>
      <c r="AQ59" s="1052">
        <v>40</v>
      </c>
      <c r="AR59" s="1052">
        <f>4*5</f>
        <v>20</v>
      </c>
      <c r="AS59" s="1052">
        <f>8*5</f>
        <v>40</v>
      </c>
      <c r="AT59" s="1052">
        <v>40</v>
      </c>
      <c r="AU59" s="1052">
        <f>4*5</f>
        <v>20</v>
      </c>
      <c r="AV59" s="1052">
        <f>8*5</f>
        <v>40</v>
      </c>
      <c r="AW59" s="1052">
        <v>40</v>
      </c>
      <c r="AX59" s="1052">
        <f>4*5</f>
        <v>20</v>
      </c>
      <c r="AY59" s="1052">
        <f>8*5</f>
        <v>40</v>
      </c>
      <c r="AZ59" s="1052">
        <v>40</v>
      </c>
      <c r="BA59" s="1052">
        <f>4*5</f>
        <v>20</v>
      </c>
      <c r="BB59" s="1052">
        <v>40</v>
      </c>
      <c r="BC59" s="1052">
        <v>440</v>
      </c>
      <c r="BD59" s="1071">
        <v>65</v>
      </c>
      <c r="BE59" s="1061">
        <v>65</v>
      </c>
      <c r="BF59" s="1061" t="s">
        <v>637</v>
      </c>
      <c r="BG59" s="1054">
        <v>7729</v>
      </c>
      <c r="BH59" s="1071">
        <v>65</v>
      </c>
      <c r="BI59" s="1061">
        <v>65</v>
      </c>
      <c r="BJ59" s="1061" t="s">
        <v>325</v>
      </c>
      <c r="BK59" s="1054">
        <v>7729</v>
      </c>
      <c r="BL59" s="1071">
        <v>32</v>
      </c>
      <c r="BM59" s="1061">
        <v>32</v>
      </c>
      <c r="BN59" s="1061" t="s">
        <v>325</v>
      </c>
      <c r="BO59" s="1054">
        <v>7729</v>
      </c>
      <c r="BP59" s="1069">
        <v>65</v>
      </c>
      <c r="BQ59" s="1313"/>
      <c r="BR59" s="1061"/>
      <c r="BS59" s="1313"/>
      <c r="BT59" s="1069">
        <v>65</v>
      </c>
      <c r="BU59" s="1313"/>
      <c r="BV59" s="1061"/>
      <c r="BW59" s="1313"/>
      <c r="BX59" s="1069">
        <v>32</v>
      </c>
      <c r="BY59" s="1313"/>
      <c r="BZ59" s="1061"/>
      <c r="CA59" s="1313"/>
      <c r="CB59" s="1069">
        <v>65</v>
      </c>
      <c r="CC59" s="1313"/>
      <c r="CD59" s="1061"/>
      <c r="CE59" s="1313"/>
      <c r="CF59" s="1069">
        <v>65</v>
      </c>
      <c r="CG59" s="1313"/>
      <c r="CH59" s="1061"/>
      <c r="CI59" s="1313"/>
      <c r="CJ59" s="1069">
        <v>32</v>
      </c>
      <c r="CK59" s="1313"/>
      <c r="CL59" s="1061"/>
      <c r="CM59" s="1313"/>
      <c r="CN59" s="1069">
        <v>65</v>
      </c>
      <c r="CO59" s="1313"/>
      <c r="CP59" s="1061"/>
      <c r="CQ59" s="1313"/>
      <c r="CR59" s="1069">
        <v>65</v>
      </c>
      <c r="CS59" s="1313"/>
      <c r="CT59" s="1061"/>
      <c r="CU59" s="1313"/>
      <c r="CV59" s="1320">
        <v>32</v>
      </c>
      <c r="CW59" s="1313"/>
      <c r="CX59" s="1061"/>
      <c r="CY59" s="1313"/>
      <c r="CZ59" s="1114">
        <v>65</v>
      </c>
      <c r="DA59" s="1313"/>
      <c r="DB59" s="1061"/>
      <c r="DC59" s="1313"/>
      <c r="DD59" s="1321">
        <f>(BE59+BH59+BL59+BP59+BT59+BX59+CB59+CF59+CJ59+CN59+CR59+CV59+CZ59)</f>
        <v>713</v>
      </c>
      <c r="DE59" s="1313" t="s">
        <v>556</v>
      </c>
      <c r="DF59" s="1440" t="s">
        <v>628</v>
      </c>
      <c r="DG59" s="1443" t="s">
        <v>647</v>
      </c>
      <c r="DH59" s="1068" t="s">
        <v>630</v>
      </c>
      <c r="DI59" s="1068">
        <v>2417900</v>
      </c>
      <c r="DJ59" s="1329" t="s">
        <v>648</v>
      </c>
      <c r="DK59" s="1065"/>
      <c r="DL59" s="1065"/>
      <c r="DM59" s="1055"/>
      <c r="DN59" s="1055"/>
      <c r="DO59" s="1055"/>
      <c r="DP59" s="1055"/>
      <c r="DQ59" s="1053"/>
      <c r="DR59" s="1053"/>
    </row>
    <row r="60" spans="1:122" s="1101" customFormat="1" ht="32.25" customHeight="1" x14ac:dyDescent="0.2">
      <c r="A60" s="1097" t="s">
        <v>607</v>
      </c>
      <c r="B60" s="1318"/>
      <c r="C60" s="1444" t="s">
        <v>608</v>
      </c>
      <c r="D60" s="1318"/>
      <c r="E60" s="1444" t="s">
        <v>609</v>
      </c>
      <c r="F60" s="1444" t="s">
        <v>649</v>
      </c>
      <c r="G60" s="1445" t="s">
        <v>336</v>
      </c>
      <c r="H60" s="1052" t="s">
        <v>233</v>
      </c>
      <c r="I60" s="1052" t="s">
        <v>111</v>
      </c>
      <c r="J60" s="1052" t="s">
        <v>111</v>
      </c>
      <c r="K60" s="1054">
        <v>2023</v>
      </c>
      <c r="L60" s="1052">
        <v>2034</v>
      </c>
      <c r="M60" s="1318"/>
      <c r="N60" s="1318">
        <v>1</v>
      </c>
      <c r="O60" s="1318">
        <v>1</v>
      </c>
      <c r="P60" s="1318">
        <v>1</v>
      </c>
      <c r="Q60" s="1318">
        <v>1</v>
      </c>
      <c r="R60" s="1318">
        <v>1</v>
      </c>
      <c r="S60" s="1318">
        <v>1</v>
      </c>
      <c r="T60" s="1318">
        <v>1</v>
      </c>
      <c r="U60" s="1318">
        <v>1</v>
      </c>
      <c r="V60" s="1318">
        <v>1</v>
      </c>
      <c r="W60" s="1318">
        <v>1</v>
      </c>
      <c r="X60" s="1318">
        <v>1</v>
      </c>
      <c r="Y60" s="1318">
        <v>1</v>
      </c>
      <c r="Z60" s="1318">
        <v>1</v>
      </c>
      <c r="AA60" s="1443" t="s">
        <v>650</v>
      </c>
      <c r="AB60" s="1441">
        <v>1.8100000000000002E-2</v>
      </c>
      <c r="AC60" s="1476" t="s">
        <v>651</v>
      </c>
      <c r="AD60" s="1476" t="s">
        <v>652</v>
      </c>
      <c r="AE60" s="1313" t="s">
        <v>2193</v>
      </c>
      <c r="AF60" s="1052" t="s">
        <v>653</v>
      </c>
      <c r="AG60" s="1483" t="s">
        <v>654</v>
      </c>
      <c r="AH60" s="1052" t="s">
        <v>655</v>
      </c>
      <c r="AI60" s="1078" t="s">
        <v>511</v>
      </c>
      <c r="AJ60" s="1313" t="s">
        <v>241</v>
      </c>
      <c r="AK60" s="1052">
        <v>156</v>
      </c>
      <c r="AL60" s="1052" t="s">
        <v>111</v>
      </c>
      <c r="AM60" s="1052" t="s">
        <v>111</v>
      </c>
      <c r="AN60" s="1072">
        <v>44927</v>
      </c>
      <c r="AO60" s="1072">
        <v>45261</v>
      </c>
      <c r="AP60" s="1103"/>
      <c r="AQ60" s="1052">
        <v>1</v>
      </c>
      <c r="AR60" s="1052"/>
      <c r="AS60" s="1052"/>
      <c r="AT60" s="1052"/>
      <c r="AU60" s="1052"/>
      <c r="AV60" s="1052"/>
      <c r="AW60" s="1052"/>
      <c r="AX60" s="1052"/>
      <c r="AY60" s="1052"/>
      <c r="AZ60" s="1052"/>
      <c r="BA60" s="1052"/>
      <c r="BB60" s="1052"/>
      <c r="BC60" s="1052">
        <v>1</v>
      </c>
      <c r="BD60" s="1071"/>
      <c r="BE60" s="1069"/>
      <c r="BF60" s="1069"/>
      <c r="BG60" s="1069"/>
      <c r="BH60" s="1071">
        <v>523</v>
      </c>
      <c r="BI60" s="1069"/>
      <c r="BJ60" s="1061" t="s">
        <v>656</v>
      </c>
      <c r="BK60" s="1054">
        <v>7634</v>
      </c>
      <c r="BL60" s="1071" t="s">
        <v>73</v>
      </c>
      <c r="BM60" s="1069"/>
      <c r="BN60" s="1054"/>
      <c r="BO60" s="1054"/>
      <c r="BP60" s="1054"/>
      <c r="BQ60" s="1054"/>
      <c r="BR60" s="1054"/>
      <c r="BS60" s="1054"/>
      <c r="BT60" s="1054"/>
      <c r="BU60" s="1054"/>
      <c r="BV60" s="1054"/>
      <c r="BW60" s="1054"/>
      <c r="BX60" s="1054"/>
      <c r="BY60" s="1054"/>
      <c r="BZ60" s="1054"/>
      <c r="CA60" s="1054"/>
      <c r="CB60" s="1054"/>
      <c r="CC60" s="1054"/>
      <c r="CD60" s="1054"/>
      <c r="CE60" s="1054"/>
      <c r="CF60" s="1054"/>
      <c r="CG60" s="1054"/>
      <c r="CH60" s="1054"/>
      <c r="CI60" s="1054"/>
      <c r="CJ60" s="1054"/>
      <c r="CK60" s="1054"/>
      <c r="CL60" s="1054"/>
      <c r="CM60" s="1054"/>
      <c r="CN60" s="1054"/>
      <c r="CO60" s="1054"/>
      <c r="CP60" s="1054"/>
      <c r="CQ60" s="1054"/>
      <c r="CR60" s="1054"/>
      <c r="CS60" s="1054"/>
      <c r="CT60" s="1054"/>
      <c r="CU60" s="1054"/>
      <c r="CV60" s="1320"/>
      <c r="CW60" s="1054"/>
      <c r="CX60" s="1054"/>
      <c r="CY60" s="1054"/>
      <c r="CZ60" s="1114"/>
      <c r="DA60" s="1054"/>
      <c r="DB60" s="1054"/>
      <c r="DC60" s="1054"/>
      <c r="DD60" s="1321">
        <v>523</v>
      </c>
      <c r="DE60" s="1313" t="s">
        <v>657</v>
      </c>
      <c r="DF60" s="1477" t="s">
        <v>658</v>
      </c>
      <c r="DG60" s="1443" t="s">
        <v>659</v>
      </c>
      <c r="DH60" s="1088" t="s">
        <v>660</v>
      </c>
      <c r="DI60" s="1088">
        <v>3358000</v>
      </c>
      <c r="DJ60" s="1329" t="s">
        <v>661</v>
      </c>
      <c r="DK60" s="1065"/>
      <c r="DL60" s="1065"/>
      <c r="DM60" s="1055"/>
      <c r="DN60" s="1055"/>
      <c r="DO60" s="1055"/>
      <c r="DP60" s="1055"/>
      <c r="DQ60" s="1053"/>
      <c r="DR60" s="1053"/>
    </row>
    <row r="61" spans="1:122" s="1101" customFormat="1" ht="32.25" customHeight="1" x14ac:dyDescent="0.2">
      <c r="A61" s="1097" t="s">
        <v>607</v>
      </c>
      <c r="B61" s="1318"/>
      <c r="C61" s="1444" t="s">
        <v>608</v>
      </c>
      <c r="D61" s="1318"/>
      <c r="E61" s="1444" t="s">
        <v>609</v>
      </c>
      <c r="F61" s="1444" t="s">
        <v>662</v>
      </c>
      <c r="G61" s="1445" t="s">
        <v>336</v>
      </c>
      <c r="H61" s="1052" t="s">
        <v>233</v>
      </c>
      <c r="I61" s="1052" t="s">
        <v>111</v>
      </c>
      <c r="J61" s="1052" t="s">
        <v>111</v>
      </c>
      <c r="K61" s="1054">
        <v>2023</v>
      </c>
      <c r="L61" s="1052">
        <v>2034</v>
      </c>
      <c r="M61" s="1318"/>
      <c r="N61" s="1318">
        <v>1</v>
      </c>
      <c r="O61" s="1318">
        <v>1</v>
      </c>
      <c r="P61" s="1318">
        <v>1</v>
      </c>
      <c r="Q61" s="1318">
        <v>1</v>
      </c>
      <c r="R61" s="1318">
        <v>1</v>
      </c>
      <c r="S61" s="1318">
        <v>1</v>
      </c>
      <c r="T61" s="1318">
        <v>1</v>
      </c>
      <c r="U61" s="1318">
        <v>1</v>
      </c>
      <c r="V61" s="1318">
        <v>1</v>
      </c>
      <c r="W61" s="1318">
        <v>1</v>
      </c>
      <c r="X61" s="1318">
        <v>1</v>
      </c>
      <c r="Y61" s="1318">
        <v>1</v>
      </c>
      <c r="Z61" s="1318">
        <v>1</v>
      </c>
      <c r="AA61" s="1097" t="s">
        <v>663</v>
      </c>
      <c r="AB61" s="1441">
        <v>1.8100000000000002E-2</v>
      </c>
      <c r="AC61" s="1443" t="s">
        <v>664</v>
      </c>
      <c r="AD61" s="1443" t="s">
        <v>665</v>
      </c>
      <c r="AE61" s="1313" t="s">
        <v>2193</v>
      </c>
      <c r="AF61" s="1052" t="s">
        <v>653</v>
      </c>
      <c r="AG61" s="1483" t="s">
        <v>654</v>
      </c>
      <c r="AH61" s="1052" t="s">
        <v>666</v>
      </c>
      <c r="AI61" s="1078" t="s">
        <v>240</v>
      </c>
      <c r="AJ61" s="1313"/>
      <c r="AK61" s="1052"/>
      <c r="AL61" s="1052" t="s">
        <v>309</v>
      </c>
      <c r="AM61" s="1052" t="s">
        <v>309</v>
      </c>
      <c r="AN61" s="1072">
        <v>44927</v>
      </c>
      <c r="AO61" s="1072">
        <v>49309</v>
      </c>
      <c r="AP61" s="1052"/>
      <c r="AQ61" s="1052">
        <v>1</v>
      </c>
      <c r="AR61" s="1052">
        <v>1</v>
      </c>
      <c r="AS61" s="1052">
        <v>1</v>
      </c>
      <c r="AT61" s="1052">
        <v>1</v>
      </c>
      <c r="AU61" s="1052">
        <v>1</v>
      </c>
      <c r="AV61" s="1052">
        <v>1</v>
      </c>
      <c r="AW61" s="1052">
        <v>1</v>
      </c>
      <c r="AX61" s="1052">
        <v>1</v>
      </c>
      <c r="AY61" s="1052">
        <v>1</v>
      </c>
      <c r="AZ61" s="1052">
        <v>1</v>
      </c>
      <c r="BA61" s="1052">
        <v>1</v>
      </c>
      <c r="BB61" s="1052">
        <v>1</v>
      </c>
      <c r="BC61" s="1054">
        <f>SUM(AP61:BB61)</f>
        <v>12</v>
      </c>
      <c r="BD61" s="1071"/>
      <c r="BE61" s="1054"/>
      <c r="BF61" s="1054" t="s">
        <v>667</v>
      </c>
      <c r="BG61" s="1054"/>
      <c r="BH61" s="1071"/>
      <c r="BI61" s="1054"/>
      <c r="BJ61" s="1054" t="s">
        <v>667</v>
      </c>
      <c r="BK61" s="1054"/>
      <c r="BL61" s="1071"/>
      <c r="BM61" s="1054"/>
      <c r="BN61" s="1054" t="s">
        <v>667</v>
      </c>
      <c r="BO61" s="1054"/>
      <c r="BP61" s="1054"/>
      <c r="BQ61" s="1054"/>
      <c r="BR61" s="1054" t="s">
        <v>667</v>
      </c>
      <c r="BS61" s="1054"/>
      <c r="BT61" s="1054"/>
      <c r="BU61" s="1054"/>
      <c r="BV61" s="1054" t="s">
        <v>667</v>
      </c>
      <c r="BW61" s="1054"/>
      <c r="BX61" s="1054"/>
      <c r="BY61" s="1054"/>
      <c r="BZ61" s="1054" t="s">
        <v>667</v>
      </c>
      <c r="CA61" s="1054"/>
      <c r="CB61" s="1054"/>
      <c r="CC61" s="1054"/>
      <c r="CD61" s="1054" t="s">
        <v>667</v>
      </c>
      <c r="CE61" s="1054"/>
      <c r="CF61" s="1054"/>
      <c r="CG61" s="1054"/>
      <c r="CH61" s="1054" t="s">
        <v>667</v>
      </c>
      <c r="CI61" s="1054"/>
      <c r="CJ61" s="1054"/>
      <c r="CK61" s="1054"/>
      <c r="CL61" s="1054" t="s">
        <v>667</v>
      </c>
      <c r="CM61" s="1054"/>
      <c r="CN61" s="1054"/>
      <c r="CO61" s="1054"/>
      <c r="CP61" s="1054" t="s">
        <v>667</v>
      </c>
      <c r="CQ61" s="1054"/>
      <c r="CR61" s="1054"/>
      <c r="CS61" s="1054"/>
      <c r="CT61" s="1054" t="s">
        <v>667</v>
      </c>
      <c r="CU61" s="1054"/>
      <c r="CV61" s="1320"/>
      <c r="CW61" s="1054"/>
      <c r="CX61" s="1054" t="s">
        <v>667</v>
      </c>
      <c r="CY61" s="1054"/>
      <c r="CZ61" s="1114"/>
      <c r="DA61" s="1054"/>
      <c r="DB61" s="1054" t="s">
        <v>667</v>
      </c>
      <c r="DC61" s="1054"/>
      <c r="DD61" s="1321"/>
      <c r="DE61" s="1313" t="s">
        <v>556</v>
      </c>
      <c r="DF61" s="1444" t="s">
        <v>150</v>
      </c>
      <c r="DG61" s="1443" t="s">
        <v>668</v>
      </c>
      <c r="DH61" s="1065" t="s">
        <v>669</v>
      </c>
      <c r="DI61" s="1088" t="s">
        <v>670</v>
      </c>
      <c r="DJ61" s="1329" t="s">
        <v>671</v>
      </c>
      <c r="DK61" s="1065"/>
      <c r="DL61" s="1065"/>
      <c r="DM61" s="1055"/>
      <c r="DN61" s="1055"/>
      <c r="DO61" s="1055"/>
      <c r="DP61" s="1055"/>
      <c r="DQ61" s="1053"/>
      <c r="DR61" s="1053"/>
    </row>
    <row r="62" spans="1:122" s="1101" customFormat="1" ht="32.25" customHeight="1" x14ac:dyDescent="0.2">
      <c r="A62" s="1097" t="s">
        <v>607</v>
      </c>
      <c r="B62" s="1318"/>
      <c r="C62" s="1444" t="s">
        <v>608</v>
      </c>
      <c r="D62" s="1318"/>
      <c r="E62" s="1444" t="s">
        <v>609</v>
      </c>
      <c r="F62" s="1444" t="s">
        <v>672</v>
      </c>
      <c r="G62" s="1445" t="s">
        <v>336</v>
      </c>
      <c r="H62" s="1052" t="s">
        <v>233</v>
      </c>
      <c r="I62" s="1052" t="s">
        <v>111</v>
      </c>
      <c r="J62" s="1052" t="s">
        <v>111</v>
      </c>
      <c r="K62" s="1054">
        <v>2023</v>
      </c>
      <c r="L62" s="1052">
        <v>2034</v>
      </c>
      <c r="M62" s="1318"/>
      <c r="N62" s="1318">
        <v>1</v>
      </c>
      <c r="O62" s="1318">
        <v>1</v>
      </c>
      <c r="P62" s="1318">
        <v>1</v>
      </c>
      <c r="Q62" s="1318">
        <v>1</v>
      </c>
      <c r="R62" s="1318">
        <v>1</v>
      </c>
      <c r="S62" s="1318">
        <v>1</v>
      </c>
      <c r="T62" s="1318">
        <v>1</v>
      </c>
      <c r="U62" s="1318">
        <v>1</v>
      </c>
      <c r="V62" s="1318">
        <v>1</v>
      </c>
      <c r="W62" s="1318">
        <v>1</v>
      </c>
      <c r="X62" s="1318">
        <v>1</v>
      </c>
      <c r="Y62" s="1318">
        <v>1</v>
      </c>
      <c r="Z62" s="1318">
        <v>1</v>
      </c>
      <c r="AA62" s="1444" t="s">
        <v>673</v>
      </c>
      <c r="AB62" s="1441">
        <v>1.8100000000000002E-2</v>
      </c>
      <c r="AC62" s="1443" t="s">
        <v>674</v>
      </c>
      <c r="AD62" s="1443" t="s">
        <v>675</v>
      </c>
      <c r="AE62" s="1313" t="s">
        <v>2193</v>
      </c>
      <c r="AF62" s="1054" t="s">
        <v>676</v>
      </c>
      <c r="AG62" s="1458" t="s">
        <v>535</v>
      </c>
      <c r="AH62" s="1054" t="s">
        <v>677</v>
      </c>
      <c r="AI62" s="1327" t="s">
        <v>240</v>
      </c>
      <c r="AJ62" s="1313" t="s">
        <v>678</v>
      </c>
      <c r="AK62" s="1054" t="s">
        <v>679</v>
      </c>
      <c r="AL62" s="1052">
        <v>0</v>
      </c>
      <c r="AM62" s="1052">
        <v>0</v>
      </c>
      <c r="AN62" s="1072">
        <v>44927</v>
      </c>
      <c r="AO62" s="1072">
        <v>45657</v>
      </c>
      <c r="AP62" s="1052"/>
      <c r="AQ62" s="1075">
        <v>0.6</v>
      </c>
      <c r="AR62" s="1075">
        <v>0.4</v>
      </c>
      <c r="AS62" s="1052"/>
      <c r="AT62" s="1052"/>
      <c r="AU62" s="1052"/>
      <c r="AV62" s="1052"/>
      <c r="AW62" s="1052"/>
      <c r="AX62" s="1052"/>
      <c r="AY62" s="1052"/>
      <c r="AZ62" s="1052"/>
      <c r="BA62" s="1052"/>
      <c r="BB62" s="1052"/>
      <c r="BC62" s="1075">
        <v>1</v>
      </c>
      <c r="BD62" s="1071"/>
      <c r="BE62" s="1054"/>
      <c r="BF62" s="1054"/>
      <c r="BG62" s="1054"/>
      <c r="BH62" s="1071">
        <v>156.19999999999999</v>
      </c>
      <c r="BI62" s="1069">
        <v>156.19999999999999</v>
      </c>
      <c r="BJ62" s="1061" t="s">
        <v>325</v>
      </c>
      <c r="BK62" s="1054">
        <v>7646</v>
      </c>
      <c r="BL62" s="1071">
        <v>109.34</v>
      </c>
      <c r="BM62" s="1069">
        <v>109.34</v>
      </c>
      <c r="BN62" s="1061" t="s">
        <v>297</v>
      </c>
      <c r="BO62" s="1054">
        <v>7646</v>
      </c>
      <c r="BP62" s="1071"/>
      <c r="BQ62" s="1071"/>
      <c r="BR62" s="1313"/>
      <c r="BS62" s="1313"/>
      <c r="BT62" s="1313"/>
      <c r="BU62" s="1313"/>
      <c r="BV62" s="1313"/>
      <c r="BW62" s="1313"/>
      <c r="BX62" s="1313"/>
      <c r="BY62" s="1313"/>
      <c r="BZ62" s="1313"/>
      <c r="CA62" s="1313"/>
      <c r="CB62" s="1313"/>
      <c r="CC62" s="1313"/>
      <c r="CD62" s="1313"/>
      <c r="CE62" s="1313"/>
      <c r="CF62" s="1313"/>
      <c r="CG62" s="1313"/>
      <c r="CH62" s="1313"/>
      <c r="CI62" s="1313"/>
      <c r="CJ62" s="1313"/>
      <c r="CK62" s="1313"/>
      <c r="CL62" s="1313"/>
      <c r="CM62" s="1313"/>
      <c r="CN62" s="1313"/>
      <c r="CO62" s="1313"/>
      <c r="CP62" s="1313"/>
      <c r="CQ62" s="1313"/>
      <c r="CR62" s="1313"/>
      <c r="CS62" s="1313"/>
      <c r="CT62" s="1313"/>
      <c r="CU62" s="1313"/>
      <c r="CV62" s="1320"/>
      <c r="CW62" s="1313"/>
      <c r="CX62" s="1313"/>
      <c r="CY62" s="1313"/>
      <c r="CZ62" s="1114"/>
      <c r="DA62" s="1054"/>
      <c r="DB62" s="1054"/>
      <c r="DC62" s="1054"/>
      <c r="DD62" s="1321">
        <v>265.53999999999996</v>
      </c>
      <c r="DE62" s="1313" t="s">
        <v>540</v>
      </c>
      <c r="DF62" s="1443" t="s">
        <v>449</v>
      </c>
      <c r="DG62" s="1443" t="s">
        <v>680</v>
      </c>
      <c r="DH62" s="1068" t="s">
        <v>681</v>
      </c>
      <c r="DI62" s="1068">
        <v>3274850</v>
      </c>
      <c r="DJ62" s="1329" t="s">
        <v>682</v>
      </c>
      <c r="DK62" s="1060" t="s">
        <v>540</v>
      </c>
      <c r="DL62" s="1060" t="s">
        <v>683</v>
      </c>
      <c r="DM62" s="1089"/>
      <c r="DN62" s="1060"/>
      <c r="DO62" s="1055"/>
      <c r="DP62" s="1055"/>
      <c r="DQ62" s="1053"/>
      <c r="DR62" s="1053"/>
    </row>
    <row r="63" spans="1:122" s="1102" customFormat="1" ht="32.25" customHeight="1" x14ac:dyDescent="0.2">
      <c r="A63" s="1097" t="s">
        <v>607</v>
      </c>
      <c r="B63" s="1318"/>
      <c r="C63" s="1444" t="s">
        <v>608</v>
      </c>
      <c r="D63" s="1318"/>
      <c r="E63" s="1444" t="s">
        <v>609</v>
      </c>
      <c r="F63" s="1444" t="s">
        <v>684</v>
      </c>
      <c r="G63" s="1445" t="s">
        <v>336</v>
      </c>
      <c r="H63" s="1054" t="s">
        <v>233</v>
      </c>
      <c r="I63" s="1054" t="s">
        <v>111</v>
      </c>
      <c r="J63" s="1054" t="s">
        <v>111</v>
      </c>
      <c r="K63" s="1054">
        <v>2023</v>
      </c>
      <c r="L63" s="1054">
        <v>2034</v>
      </c>
      <c r="M63" s="1318"/>
      <c r="N63" s="1318">
        <v>1</v>
      </c>
      <c r="O63" s="1318">
        <v>1</v>
      </c>
      <c r="P63" s="1318">
        <v>1</v>
      </c>
      <c r="Q63" s="1318">
        <v>1</v>
      </c>
      <c r="R63" s="1318">
        <v>1</v>
      </c>
      <c r="S63" s="1318">
        <v>1</v>
      </c>
      <c r="T63" s="1318">
        <v>1</v>
      </c>
      <c r="U63" s="1318">
        <v>1</v>
      </c>
      <c r="V63" s="1318">
        <v>1</v>
      </c>
      <c r="W63" s="1318">
        <v>1</v>
      </c>
      <c r="X63" s="1318">
        <v>1</v>
      </c>
      <c r="Y63" s="1318">
        <v>1</v>
      </c>
      <c r="Z63" s="1318">
        <v>1</v>
      </c>
      <c r="AA63" s="1440" t="s">
        <v>685</v>
      </c>
      <c r="AB63" s="1441">
        <v>1.8100000000000002E-2</v>
      </c>
      <c r="AC63" s="1440" t="s">
        <v>2179</v>
      </c>
      <c r="AD63" s="1440" t="s">
        <v>686</v>
      </c>
      <c r="AE63" s="1313" t="s">
        <v>2193</v>
      </c>
      <c r="AF63" s="1313" t="s">
        <v>687</v>
      </c>
      <c r="AG63" s="1482" t="s">
        <v>688</v>
      </c>
      <c r="AH63" s="1313" t="s">
        <v>689</v>
      </c>
      <c r="AI63" s="1313" t="s">
        <v>233</v>
      </c>
      <c r="AJ63" s="1313" t="s">
        <v>241</v>
      </c>
      <c r="AK63" s="1313">
        <v>160</v>
      </c>
      <c r="AL63" s="1313" t="s">
        <v>111</v>
      </c>
      <c r="AM63" s="1313" t="s">
        <v>111</v>
      </c>
      <c r="AN63" s="1319">
        <v>44652</v>
      </c>
      <c r="AO63" s="1319">
        <v>45657</v>
      </c>
      <c r="AP63" s="1342">
        <v>1</v>
      </c>
      <c r="AQ63" s="1342">
        <v>1</v>
      </c>
      <c r="AR63" s="1342">
        <v>1</v>
      </c>
      <c r="AS63" s="1313"/>
      <c r="AT63" s="1313"/>
      <c r="AU63" s="1313"/>
      <c r="AV63" s="1313"/>
      <c r="AW63" s="1313"/>
      <c r="AX63" s="1313"/>
      <c r="AY63" s="1313"/>
      <c r="AZ63" s="1313"/>
      <c r="BA63" s="1313"/>
      <c r="BB63" s="1313"/>
      <c r="BC63" s="1342">
        <v>1</v>
      </c>
      <c r="BD63" s="1071"/>
      <c r="BE63" s="1071"/>
      <c r="BF63" s="1071"/>
      <c r="BG63" s="1052"/>
      <c r="BH63" s="1071"/>
      <c r="BI63" s="1071"/>
      <c r="BJ63" s="1071"/>
      <c r="BK63" s="1052"/>
      <c r="BL63" s="1071"/>
      <c r="BM63" s="1351"/>
      <c r="BN63" s="1071"/>
      <c r="BO63" s="1052"/>
      <c r="BP63" s="1071"/>
      <c r="BQ63" s="1071"/>
      <c r="BR63" s="1313"/>
      <c r="BS63" s="1313"/>
      <c r="BT63" s="1313"/>
      <c r="BU63" s="1313"/>
      <c r="BV63" s="1313"/>
      <c r="BW63" s="1313"/>
      <c r="BX63" s="1313"/>
      <c r="BY63" s="1313"/>
      <c r="BZ63" s="1313"/>
      <c r="CA63" s="1313"/>
      <c r="CB63" s="1313"/>
      <c r="CC63" s="1313"/>
      <c r="CD63" s="1313"/>
      <c r="CE63" s="1313"/>
      <c r="CF63" s="1313"/>
      <c r="CG63" s="1313"/>
      <c r="CH63" s="1313"/>
      <c r="CI63" s="1313"/>
      <c r="CJ63" s="1313"/>
      <c r="CK63" s="1313"/>
      <c r="CL63" s="1313"/>
      <c r="CM63" s="1313"/>
      <c r="CN63" s="1313"/>
      <c r="CO63" s="1313"/>
      <c r="CP63" s="1313"/>
      <c r="CQ63" s="1313"/>
      <c r="CR63" s="1313"/>
      <c r="CS63" s="1313"/>
      <c r="CT63" s="1313"/>
      <c r="CU63" s="1313"/>
      <c r="CV63" s="1320"/>
      <c r="CW63" s="1313"/>
      <c r="CX63" s="1313"/>
      <c r="CY63" s="1313"/>
      <c r="CZ63" s="1114"/>
      <c r="DA63" s="1054"/>
      <c r="DB63" s="1054"/>
      <c r="DC63" s="1054"/>
      <c r="DD63" s="1321"/>
      <c r="DE63" s="1313" t="s">
        <v>690</v>
      </c>
      <c r="DF63" s="1477" t="s">
        <v>691</v>
      </c>
      <c r="DG63" s="1477" t="s">
        <v>692</v>
      </c>
      <c r="DH63" s="1088" t="s">
        <v>693</v>
      </c>
      <c r="DI63" s="1088" t="s">
        <v>694</v>
      </c>
      <c r="DJ63" s="1329" t="s">
        <v>695</v>
      </c>
      <c r="DK63" s="1088"/>
      <c r="DL63" s="1088"/>
      <c r="DM63" s="1088"/>
      <c r="DN63" s="1088"/>
      <c r="DO63" s="1088"/>
      <c r="DP63" s="1088"/>
      <c r="DQ63" s="1053"/>
      <c r="DR63" s="1053"/>
    </row>
    <row r="64" spans="1:122" s="1102" customFormat="1" ht="32.25" customHeight="1" x14ac:dyDescent="0.25">
      <c r="A64" s="1097" t="s">
        <v>607</v>
      </c>
      <c r="B64" s="1318"/>
      <c r="C64" s="1444" t="s">
        <v>608</v>
      </c>
      <c r="D64" s="1318"/>
      <c r="E64" s="1444" t="s">
        <v>609</v>
      </c>
      <c r="F64" s="1444" t="s">
        <v>696</v>
      </c>
      <c r="G64" s="1445" t="s">
        <v>336</v>
      </c>
      <c r="H64" s="1054" t="s">
        <v>233</v>
      </c>
      <c r="I64" s="1054" t="s">
        <v>111</v>
      </c>
      <c r="J64" s="1054" t="s">
        <v>111</v>
      </c>
      <c r="K64" s="1054">
        <v>2023</v>
      </c>
      <c r="L64" s="1054">
        <v>2034</v>
      </c>
      <c r="M64" s="1318"/>
      <c r="N64" s="1318">
        <v>1</v>
      </c>
      <c r="O64" s="1318">
        <v>1</v>
      </c>
      <c r="P64" s="1318">
        <v>1</v>
      </c>
      <c r="Q64" s="1318">
        <v>1</v>
      </c>
      <c r="R64" s="1318">
        <v>1</v>
      </c>
      <c r="S64" s="1318">
        <v>1</v>
      </c>
      <c r="T64" s="1318">
        <v>1</v>
      </c>
      <c r="U64" s="1318">
        <v>1</v>
      </c>
      <c r="V64" s="1318">
        <v>1</v>
      </c>
      <c r="W64" s="1318">
        <v>1</v>
      </c>
      <c r="X64" s="1318">
        <v>1</v>
      </c>
      <c r="Y64" s="1318">
        <v>1</v>
      </c>
      <c r="Z64" s="1318">
        <v>1</v>
      </c>
      <c r="AA64" s="1440" t="s">
        <v>697</v>
      </c>
      <c r="AB64" s="1441">
        <v>1.8100000000000002E-2</v>
      </c>
      <c r="AC64" s="1440" t="s">
        <v>698</v>
      </c>
      <c r="AD64" s="1440" t="s">
        <v>699</v>
      </c>
      <c r="AE64" s="1313" t="s">
        <v>2193</v>
      </c>
      <c r="AF64" s="1313" t="s">
        <v>687</v>
      </c>
      <c r="AG64" s="1482" t="s">
        <v>688</v>
      </c>
      <c r="AH64" s="1313" t="s">
        <v>689</v>
      </c>
      <c r="AI64" s="1078" t="s">
        <v>233</v>
      </c>
      <c r="AJ64" s="1313" t="s">
        <v>241</v>
      </c>
      <c r="AK64" s="1313">
        <v>160</v>
      </c>
      <c r="AL64" s="1313" t="s">
        <v>111</v>
      </c>
      <c r="AM64" s="1313" t="s">
        <v>111</v>
      </c>
      <c r="AN64" s="1319">
        <v>44652</v>
      </c>
      <c r="AO64" s="1319">
        <v>45657</v>
      </c>
      <c r="AP64" s="1342">
        <v>1</v>
      </c>
      <c r="AQ64" s="1342">
        <v>1</v>
      </c>
      <c r="AR64" s="1342">
        <v>1</v>
      </c>
      <c r="AS64" s="1313"/>
      <c r="AT64" s="1313"/>
      <c r="AU64" s="1313"/>
      <c r="AV64" s="1313"/>
      <c r="AW64" s="1313"/>
      <c r="AX64" s="1313"/>
      <c r="AY64" s="1313"/>
      <c r="AZ64" s="1313"/>
      <c r="BA64" s="1313"/>
      <c r="BB64" s="1313"/>
      <c r="BC64" s="1342">
        <v>1</v>
      </c>
      <c r="BD64" s="1071"/>
      <c r="BE64" s="1071"/>
      <c r="BF64" s="1071"/>
      <c r="BG64" s="1052"/>
      <c r="BH64" s="1071"/>
      <c r="BI64" s="1071"/>
      <c r="BJ64" s="1071"/>
      <c r="BK64" s="1052"/>
      <c r="BL64" s="1071"/>
      <c r="BM64" s="1351"/>
      <c r="BN64" s="1071"/>
      <c r="BO64" s="1052"/>
      <c r="BP64" s="1071"/>
      <c r="BQ64" s="1071"/>
      <c r="BR64" s="1313"/>
      <c r="BS64" s="1313"/>
      <c r="BT64" s="1313"/>
      <c r="BU64" s="1313"/>
      <c r="BV64" s="1313"/>
      <c r="BW64" s="1313"/>
      <c r="BX64" s="1313"/>
      <c r="BY64" s="1313"/>
      <c r="BZ64" s="1313"/>
      <c r="CA64" s="1313"/>
      <c r="CB64" s="1313"/>
      <c r="CC64" s="1313"/>
      <c r="CD64" s="1313"/>
      <c r="CE64" s="1313"/>
      <c r="CF64" s="1313"/>
      <c r="CG64" s="1313"/>
      <c r="CH64" s="1313"/>
      <c r="CI64" s="1313"/>
      <c r="CJ64" s="1313"/>
      <c r="CK64" s="1313"/>
      <c r="CL64" s="1313"/>
      <c r="CM64" s="1313"/>
      <c r="CN64" s="1313"/>
      <c r="CO64" s="1313"/>
      <c r="CP64" s="1313"/>
      <c r="CQ64" s="1313"/>
      <c r="CR64" s="1313"/>
      <c r="CS64" s="1313"/>
      <c r="CT64" s="1313"/>
      <c r="CU64" s="1313"/>
      <c r="CV64" s="1320"/>
      <c r="CW64" s="1313"/>
      <c r="CX64" s="1313"/>
      <c r="CY64" s="1313"/>
      <c r="CZ64" s="1114"/>
      <c r="DA64" s="1054"/>
      <c r="DB64" s="1054"/>
      <c r="DC64" s="1054"/>
      <c r="DD64" s="1321"/>
      <c r="DE64" s="1313" t="s">
        <v>690</v>
      </c>
      <c r="DF64" s="1477" t="s">
        <v>691</v>
      </c>
      <c r="DG64" s="1477" t="s">
        <v>692</v>
      </c>
      <c r="DH64" s="1088" t="s">
        <v>693</v>
      </c>
      <c r="DI64" s="1088" t="s">
        <v>694</v>
      </c>
      <c r="DJ64" s="1329" t="s">
        <v>695</v>
      </c>
      <c r="DK64" s="1088"/>
      <c r="DL64" s="1088"/>
      <c r="DM64" s="1088"/>
      <c r="DN64" s="1088"/>
      <c r="DO64" s="1088"/>
      <c r="DP64" s="1088"/>
      <c r="DQ64" s="1101"/>
      <c r="DR64" s="1101"/>
    </row>
    <row r="65" spans="1:122" s="1102" customFormat="1" ht="32.25" customHeight="1" x14ac:dyDescent="0.25">
      <c r="A65" s="1097" t="s">
        <v>607</v>
      </c>
      <c r="B65" s="1318"/>
      <c r="C65" s="1444" t="s">
        <v>608</v>
      </c>
      <c r="D65" s="1318"/>
      <c r="E65" s="1444" t="s">
        <v>609</v>
      </c>
      <c r="F65" s="1444" t="s">
        <v>684</v>
      </c>
      <c r="G65" s="1445" t="s">
        <v>336</v>
      </c>
      <c r="H65" s="1054" t="s">
        <v>233</v>
      </c>
      <c r="I65" s="1054" t="s">
        <v>111</v>
      </c>
      <c r="J65" s="1054" t="s">
        <v>111</v>
      </c>
      <c r="K65" s="1054">
        <v>2023</v>
      </c>
      <c r="L65" s="1054">
        <v>2034</v>
      </c>
      <c r="M65" s="1318"/>
      <c r="N65" s="1318">
        <v>1</v>
      </c>
      <c r="O65" s="1318">
        <v>1</v>
      </c>
      <c r="P65" s="1318">
        <v>1</v>
      </c>
      <c r="Q65" s="1318">
        <v>1</v>
      </c>
      <c r="R65" s="1318">
        <v>1</v>
      </c>
      <c r="S65" s="1318">
        <v>1</v>
      </c>
      <c r="T65" s="1318">
        <v>1</v>
      </c>
      <c r="U65" s="1318">
        <v>1</v>
      </c>
      <c r="V65" s="1318">
        <v>1</v>
      </c>
      <c r="W65" s="1318">
        <v>1</v>
      </c>
      <c r="X65" s="1318">
        <v>1</v>
      </c>
      <c r="Y65" s="1318">
        <v>1</v>
      </c>
      <c r="Z65" s="1318">
        <v>1</v>
      </c>
      <c r="AA65" s="1449" t="s">
        <v>700</v>
      </c>
      <c r="AB65" s="1441">
        <v>1.9E-2</v>
      </c>
      <c r="AC65" s="1480" t="s">
        <v>2180</v>
      </c>
      <c r="AD65" s="1481" t="s">
        <v>701</v>
      </c>
      <c r="AE65" s="1313" t="s">
        <v>2193</v>
      </c>
      <c r="AF65" s="1352" t="s">
        <v>418</v>
      </c>
      <c r="AG65" s="1488" t="s">
        <v>592</v>
      </c>
      <c r="AH65" s="1352" t="s">
        <v>702</v>
      </c>
      <c r="AI65" s="1352" t="s">
        <v>367</v>
      </c>
      <c r="AJ65" s="1313"/>
      <c r="AK65" s="1054"/>
      <c r="AL65" s="1313" t="s">
        <v>111</v>
      </c>
      <c r="AM65" s="1313" t="s">
        <v>111</v>
      </c>
      <c r="AN65" s="1354">
        <v>44927</v>
      </c>
      <c r="AO65" s="1354">
        <v>49309</v>
      </c>
      <c r="AP65" s="1355"/>
      <c r="AQ65" s="1355">
        <v>1</v>
      </c>
      <c r="AR65" s="1355">
        <v>1</v>
      </c>
      <c r="AS65" s="1355">
        <v>1</v>
      </c>
      <c r="AT65" s="1355">
        <v>1</v>
      </c>
      <c r="AU65" s="1355">
        <v>1</v>
      </c>
      <c r="AV65" s="1355">
        <v>1</v>
      </c>
      <c r="AW65" s="1355">
        <v>1</v>
      </c>
      <c r="AX65" s="1355">
        <v>1</v>
      </c>
      <c r="AY65" s="1355">
        <v>1</v>
      </c>
      <c r="AZ65" s="1355">
        <v>1</v>
      </c>
      <c r="BA65" s="1355">
        <v>1</v>
      </c>
      <c r="BB65" s="1355">
        <v>1</v>
      </c>
      <c r="BC65" s="1355">
        <f>SUM(AQ65:BB65)</f>
        <v>12</v>
      </c>
      <c r="BD65" s="1071"/>
      <c r="BE65" s="1054"/>
      <c r="BF65" s="1353"/>
      <c r="BG65" s="1054"/>
      <c r="BH65" s="1071"/>
      <c r="BI65" s="1054"/>
      <c r="BJ65" s="1353" t="s">
        <v>539</v>
      </c>
      <c r="BK65" s="1054"/>
      <c r="BL65" s="1071"/>
      <c r="BM65" s="1054"/>
      <c r="BN65" s="1353" t="s">
        <v>539</v>
      </c>
      <c r="BO65" s="1054"/>
      <c r="BP65" s="1054"/>
      <c r="BQ65" s="1054"/>
      <c r="BR65" s="1353" t="s">
        <v>539</v>
      </c>
      <c r="BS65" s="1054"/>
      <c r="BT65" s="1054"/>
      <c r="BU65" s="1054"/>
      <c r="BV65" s="1353" t="s">
        <v>539</v>
      </c>
      <c r="BW65" s="1054"/>
      <c r="BX65" s="1054"/>
      <c r="BY65" s="1054"/>
      <c r="BZ65" s="1353" t="s">
        <v>539</v>
      </c>
      <c r="CA65" s="1054"/>
      <c r="CB65" s="1054"/>
      <c r="CC65" s="1054"/>
      <c r="CD65" s="1353" t="s">
        <v>539</v>
      </c>
      <c r="CE65" s="1054"/>
      <c r="CF65" s="1054"/>
      <c r="CG65" s="1054"/>
      <c r="CH65" s="1353" t="s">
        <v>539</v>
      </c>
      <c r="CI65" s="1054"/>
      <c r="CJ65" s="1054"/>
      <c r="CK65" s="1054"/>
      <c r="CL65" s="1353" t="s">
        <v>539</v>
      </c>
      <c r="CM65" s="1054"/>
      <c r="CN65" s="1054"/>
      <c r="CO65" s="1054"/>
      <c r="CP65" s="1353" t="s">
        <v>539</v>
      </c>
      <c r="CQ65" s="1054"/>
      <c r="CR65" s="1054"/>
      <c r="CS65" s="1054"/>
      <c r="CT65" s="1353" t="s">
        <v>539</v>
      </c>
      <c r="CU65" s="1054"/>
      <c r="CV65" s="1320"/>
      <c r="CW65" s="1054"/>
      <c r="CX65" s="1353" t="s">
        <v>539</v>
      </c>
      <c r="CY65" s="1054"/>
      <c r="CZ65" s="1114"/>
      <c r="DA65" s="1054"/>
      <c r="DB65" s="1353" t="s">
        <v>539</v>
      </c>
      <c r="DC65" s="1054"/>
      <c r="DD65" s="1321"/>
      <c r="DE65" s="1313" t="s">
        <v>690</v>
      </c>
      <c r="DF65" s="1477" t="s">
        <v>703</v>
      </c>
      <c r="DG65" s="1477" t="s">
        <v>704</v>
      </c>
      <c r="DH65" s="1088" t="s">
        <v>705</v>
      </c>
      <c r="DI65" s="1090" t="s">
        <v>706</v>
      </c>
      <c r="DJ65" s="1329" t="s">
        <v>707</v>
      </c>
      <c r="DK65" s="1065"/>
      <c r="DL65" s="1065"/>
      <c r="DM65" s="1065"/>
      <c r="DN65" s="1065"/>
      <c r="DO65" s="1065"/>
      <c r="DP65" s="1065"/>
      <c r="DQ65" s="1101"/>
      <c r="DR65" s="1101"/>
    </row>
    <row r="66" spans="1:122" s="1101" customFormat="1" ht="32.25" customHeight="1" x14ac:dyDescent="0.25">
      <c r="A66" s="1424" t="s">
        <v>708</v>
      </c>
      <c r="B66" s="1413">
        <f>SUM(D66:D77)</f>
        <v>0.20019999999999999</v>
      </c>
      <c r="C66" s="1457" t="s">
        <v>709</v>
      </c>
      <c r="D66" s="1414">
        <f>SUM(AB66:AB67)</f>
        <v>3.32E-2</v>
      </c>
      <c r="E66" s="1459" t="s">
        <v>710</v>
      </c>
      <c r="F66" s="1457" t="s">
        <v>711</v>
      </c>
      <c r="G66" s="1460" t="s">
        <v>336</v>
      </c>
      <c r="H66" s="1415" t="s">
        <v>233</v>
      </c>
      <c r="I66" s="1415" t="s">
        <v>111</v>
      </c>
      <c r="J66" s="1415" t="s">
        <v>111</v>
      </c>
      <c r="K66" s="1415">
        <v>2023</v>
      </c>
      <c r="L66" s="1415">
        <v>2034</v>
      </c>
      <c r="M66" s="1413"/>
      <c r="N66" s="1413">
        <v>1</v>
      </c>
      <c r="O66" s="1413">
        <v>1</v>
      </c>
      <c r="P66" s="1413">
        <v>1</v>
      </c>
      <c r="Q66" s="1413">
        <v>1</v>
      </c>
      <c r="R66" s="1413">
        <v>1</v>
      </c>
      <c r="S66" s="1413">
        <v>1</v>
      </c>
      <c r="T66" s="1413">
        <v>1</v>
      </c>
      <c r="U66" s="1413">
        <v>1</v>
      </c>
      <c r="V66" s="1413">
        <v>1</v>
      </c>
      <c r="W66" s="1413">
        <v>1</v>
      </c>
      <c r="X66" s="1413">
        <v>1</v>
      </c>
      <c r="Y66" s="1413">
        <v>1</v>
      </c>
      <c r="Z66" s="1413">
        <v>1</v>
      </c>
      <c r="AA66" s="1450" t="s">
        <v>712</v>
      </c>
      <c r="AB66" s="1441">
        <v>1.66E-2</v>
      </c>
      <c r="AC66" s="1477" t="s">
        <v>713</v>
      </c>
      <c r="AD66" s="1477" t="s">
        <v>714</v>
      </c>
      <c r="AE66" s="1313" t="s">
        <v>2193</v>
      </c>
      <c r="AF66" s="1343" t="s">
        <v>715</v>
      </c>
      <c r="AG66" s="1489" t="s">
        <v>716</v>
      </c>
      <c r="AH66" s="1343" t="s">
        <v>717</v>
      </c>
      <c r="AI66" s="1343" t="s">
        <v>233</v>
      </c>
      <c r="AJ66" s="1313" t="s">
        <v>241</v>
      </c>
      <c r="AK66" s="1343" t="s">
        <v>718</v>
      </c>
      <c r="AL66" s="1343">
        <v>4</v>
      </c>
      <c r="AM66" s="1347">
        <v>2021</v>
      </c>
      <c r="AN66" s="1344">
        <v>44562</v>
      </c>
      <c r="AO66" s="1344">
        <v>49309</v>
      </c>
      <c r="AP66" s="1345">
        <v>1</v>
      </c>
      <c r="AQ66" s="1345">
        <v>1</v>
      </c>
      <c r="AR66" s="1345">
        <v>1</v>
      </c>
      <c r="AS66" s="1345">
        <v>1</v>
      </c>
      <c r="AT66" s="1345">
        <v>1</v>
      </c>
      <c r="AU66" s="1345">
        <v>1</v>
      </c>
      <c r="AV66" s="1345">
        <v>1</v>
      </c>
      <c r="AW66" s="1345">
        <v>1</v>
      </c>
      <c r="AX66" s="1345">
        <v>1</v>
      </c>
      <c r="AY66" s="1345">
        <v>1</v>
      </c>
      <c r="AZ66" s="1345">
        <v>1</v>
      </c>
      <c r="BA66" s="1345">
        <v>1</v>
      </c>
      <c r="BB66" s="1345">
        <v>1</v>
      </c>
      <c r="BC66" s="1345">
        <v>1</v>
      </c>
      <c r="BD66" s="1071">
        <v>450</v>
      </c>
      <c r="BE66" s="1320">
        <v>450</v>
      </c>
      <c r="BF66" s="1074" t="s">
        <v>325</v>
      </c>
      <c r="BG66" s="1074">
        <v>7588</v>
      </c>
      <c r="BH66" s="1071">
        <v>431.69646999999998</v>
      </c>
      <c r="BI66" s="1320">
        <v>431.69646999999998</v>
      </c>
      <c r="BJ66" s="1074" t="s">
        <v>325</v>
      </c>
      <c r="BK66" s="1074">
        <v>7588</v>
      </c>
      <c r="BL66" s="1071">
        <v>510.48863699999998</v>
      </c>
      <c r="BM66" s="1320">
        <v>510.48863699999998</v>
      </c>
      <c r="BN66" s="1074" t="s">
        <v>325</v>
      </c>
      <c r="BO66" s="1074">
        <v>7588</v>
      </c>
      <c r="BP66" s="1349">
        <v>300</v>
      </c>
      <c r="BQ66" s="1349"/>
      <c r="BR66" s="1349"/>
      <c r="BS66" s="1349"/>
      <c r="BT66" s="1349">
        <v>309</v>
      </c>
      <c r="BU66" s="1349"/>
      <c r="BV66" s="1349"/>
      <c r="BW66" s="1349"/>
      <c r="BX66" s="1349">
        <v>318.27</v>
      </c>
      <c r="BY66" s="1349"/>
      <c r="BZ66" s="1349"/>
      <c r="CA66" s="1349"/>
      <c r="CB66" s="1349">
        <v>327.81810000000002</v>
      </c>
      <c r="CC66" s="1349"/>
      <c r="CD66" s="1349"/>
      <c r="CE66" s="1349"/>
      <c r="CF66" s="1349">
        <v>337.65264300000001</v>
      </c>
      <c r="CG66" s="1349"/>
      <c r="CH66" s="1349"/>
      <c r="CI66" s="1349"/>
      <c r="CJ66" s="1349">
        <v>347.78222199999999</v>
      </c>
      <c r="CK66" s="1349"/>
      <c r="CL66" s="1349"/>
      <c r="CM66" s="1349"/>
      <c r="CN66" s="1349">
        <v>358.215688</v>
      </c>
      <c r="CO66" s="1349"/>
      <c r="CP66" s="1349"/>
      <c r="CQ66" s="1349"/>
      <c r="CR66" s="1349">
        <v>368.96215799999999</v>
      </c>
      <c r="CS66" s="1349"/>
      <c r="CT66" s="1349"/>
      <c r="CU66" s="1349"/>
      <c r="CV66" s="1320">
        <v>380.03102200000001</v>
      </c>
      <c r="CW66" s="1349"/>
      <c r="CX66" s="1349"/>
      <c r="CY66" s="1349"/>
      <c r="CZ66" s="1114">
        <v>391</v>
      </c>
      <c r="DA66" s="1052"/>
      <c r="DB66" s="1052"/>
      <c r="DC66" s="1052"/>
      <c r="DD66" s="1321">
        <f>(BE66+BI66+BM66+BP66+BT66+BX66+CB66+CF66+CJ66+CN66+CR66+CV66)</f>
        <v>4439.9169399999992</v>
      </c>
      <c r="DE66" s="1313" t="s">
        <v>581</v>
      </c>
      <c r="DF66" s="1477" t="s">
        <v>719</v>
      </c>
      <c r="DG66" s="1477" t="s">
        <v>720</v>
      </c>
      <c r="DH66" s="1088" t="s">
        <v>721</v>
      </c>
      <c r="DI66" s="1088">
        <v>3138930765</v>
      </c>
      <c r="DJ66" s="1329" t="s">
        <v>722</v>
      </c>
      <c r="DK66" s="1068"/>
      <c r="DL66" s="1068"/>
      <c r="DM66" s="1068"/>
      <c r="DN66" s="1068"/>
      <c r="DO66" s="1068"/>
      <c r="DP66" s="1068"/>
      <c r="DQ66" s="1102"/>
      <c r="DR66" s="1102"/>
    </row>
    <row r="67" spans="1:122" s="1101" customFormat="1" ht="32.25" customHeight="1" x14ac:dyDescent="0.25">
      <c r="A67" s="1424" t="s">
        <v>708</v>
      </c>
      <c r="B67" s="1413"/>
      <c r="C67" s="1457" t="s">
        <v>709</v>
      </c>
      <c r="D67" s="1414"/>
      <c r="E67" s="1459" t="s">
        <v>710</v>
      </c>
      <c r="F67" s="1457" t="s">
        <v>711</v>
      </c>
      <c r="G67" s="1460" t="s">
        <v>336</v>
      </c>
      <c r="H67" s="1415" t="s">
        <v>233</v>
      </c>
      <c r="I67" s="1415" t="s">
        <v>111</v>
      </c>
      <c r="J67" s="1415" t="s">
        <v>111</v>
      </c>
      <c r="K67" s="1415">
        <v>2023</v>
      </c>
      <c r="L67" s="1415">
        <v>2034</v>
      </c>
      <c r="M67" s="1413"/>
      <c r="N67" s="1413">
        <v>1</v>
      </c>
      <c r="O67" s="1413">
        <v>1</v>
      </c>
      <c r="P67" s="1413">
        <v>1</v>
      </c>
      <c r="Q67" s="1413">
        <v>1</v>
      </c>
      <c r="R67" s="1413">
        <v>1</v>
      </c>
      <c r="S67" s="1413">
        <v>1</v>
      </c>
      <c r="T67" s="1413">
        <v>1</v>
      </c>
      <c r="U67" s="1413">
        <v>1</v>
      </c>
      <c r="V67" s="1413">
        <v>1</v>
      </c>
      <c r="W67" s="1413">
        <v>1</v>
      </c>
      <c r="X67" s="1413">
        <v>1</v>
      </c>
      <c r="Y67" s="1413">
        <v>1</v>
      </c>
      <c r="Z67" s="1413">
        <v>1</v>
      </c>
      <c r="AA67" s="1451" t="s">
        <v>723</v>
      </c>
      <c r="AB67" s="1441">
        <v>1.66E-2</v>
      </c>
      <c r="AC67" s="1475" t="s">
        <v>724</v>
      </c>
      <c r="AD67" s="1440" t="s">
        <v>725</v>
      </c>
      <c r="AE67" s="1313" t="s">
        <v>2193</v>
      </c>
      <c r="AF67" s="1313" t="s">
        <v>715</v>
      </c>
      <c r="AG67" s="1482" t="s">
        <v>716</v>
      </c>
      <c r="AH67" s="1313" t="s">
        <v>579</v>
      </c>
      <c r="AI67" s="1313" t="s">
        <v>367</v>
      </c>
      <c r="AJ67" s="1313" t="s">
        <v>241</v>
      </c>
      <c r="AK67" s="1313">
        <v>401</v>
      </c>
      <c r="AL67" s="1313">
        <v>2</v>
      </c>
      <c r="AM67" s="1337">
        <v>2021</v>
      </c>
      <c r="AN67" s="1344">
        <v>45078</v>
      </c>
      <c r="AO67" s="1344">
        <v>49309</v>
      </c>
      <c r="AP67" s="1348"/>
      <c r="AQ67" s="1348">
        <v>2</v>
      </c>
      <c r="AR67" s="1348">
        <v>2</v>
      </c>
      <c r="AS67" s="1348">
        <v>2</v>
      </c>
      <c r="AT67" s="1348">
        <v>2</v>
      </c>
      <c r="AU67" s="1348">
        <v>2</v>
      </c>
      <c r="AV67" s="1348">
        <v>2</v>
      </c>
      <c r="AW67" s="1348">
        <v>2</v>
      </c>
      <c r="AX67" s="1348">
        <v>2</v>
      </c>
      <c r="AY67" s="1348">
        <v>2</v>
      </c>
      <c r="AZ67" s="1348">
        <v>2</v>
      </c>
      <c r="BA67" s="1348">
        <v>2</v>
      </c>
      <c r="BB67" s="1348">
        <v>2</v>
      </c>
      <c r="BC67" s="1348">
        <v>24</v>
      </c>
      <c r="BD67" s="1071"/>
      <c r="BE67" s="1071"/>
      <c r="BF67" s="1071"/>
      <c r="BG67" s="1052"/>
      <c r="BH67" s="1071"/>
      <c r="BI67" s="1071"/>
      <c r="BJ67" s="1071"/>
      <c r="BK67" s="1052"/>
      <c r="BL67" s="1071"/>
      <c r="BM67" s="1351"/>
      <c r="BN67" s="1071"/>
      <c r="BO67" s="1052"/>
      <c r="BP67" s="1071"/>
      <c r="BQ67" s="1071"/>
      <c r="BR67" s="1313"/>
      <c r="BS67" s="1313"/>
      <c r="BT67" s="1313"/>
      <c r="BU67" s="1313"/>
      <c r="BV67" s="1313"/>
      <c r="BW67" s="1313"/>
      <c r="BX67" s="1313"/>
      <c r="BY67" s="1313"/>
      <c r="BZ67" s="1313"/>
      <c r="CA67" s="1313"/>
      <c r="CB67" s="1313"/>
      <c r="CC67" s="1313"/>
      <c r="CD67" s="1313"/>
      <c r="CE67" s="1313"/>
      <c r="CF67" s="1313"/>
      <c r="CG67" s="1313"/>
      <c r="CH67" s="1313"/>
      <c r="CI67" s="1313"/>
      <c r="CJ67" s="1313"/>
      <c r="CK67" s="1313"/>
      <c r="CL67" s="1313"/>
      <c r="CM67" s="1313"/>
      <c r="CN67" s="1313"/>
      <c r="CO67" s="1313"/>
      <c r="CP67" s="1313"/>
      <c r="CQ67" s="1313"/>
      <c r="CR67" s="1313"/>
      <c r="CS67" s="1313"/>
      <c r="CT67" s="1313"/>
      <c r="CU67" s="1313"/>
      <c r="CV67" s="1320"/>
      <c r="CW67" s="1313"/>
      <c r="CX67" s="1313"/>
      <c r="CY67" s="1313"/>
      <c r="CZ67" s="1114"/>
      <c r="DA67" s="1054"/>
      <c r="DB67" s="1054"/>
      <c r="DC67" s="1054"/>
      <c r="DD67" s="1321"/>
      <c r="DE67" s="1313" t="s">
        <v>586</v>
      </c>
      <c r="DF67" s="1477" t="s">
        <v>582</v>
      </c>
      <c r="DG67" s="1477" t="s">
        <v>726</v>
      </c>
      <c r="DH67" s="1088" t="s">
        <v>727</v>
      </c>
      <c r="DI67" s="1088">
        <v>2203000</v>
      </c>
      <c r="DJ67" s="1329" t="s">
        <v>728</v>
      </c>
      <c r="DK67" s="1088" t="s">
        <v>586</v>
      </c>
      <c r="DL67" s="1088" t="s">
        <v>582</v>
      </c>
      <c r="DM67" s="1088" t="s">
        <v>726</v>
      </c>
      <c r="DN67" s="1088" t="s">
        <v>729</v>
      </c>
      <c r="DO67" s="1088">
        <v>2203000</v>
      </c>
      <c r="DP67" s="1088" t="s">
        <v>730</v>
      </c>
    </row>
    <row r="68" spans="1:122" s="1101" customFormat="1" ht="32.25" customHeight="1" x14ac:dyDescent="0.2">
      <c r="A68" s="1424" t="s">
        <v>708</v>
      </c>
      <c r="B68" s="1413"/>
      <c r="C68" s="1457" t="s">
        <v>731</v>
      </c>
      <c r="D68" s="1414">
        <f>SUM(AB68)</f>
        <v>1.7000000000000001E-2</v>
      </c>
      <c r="E68" s="1457" t="s">
        <v>732</v>
      </c>
      <c r="F68" s="1457" t="s">
        <v>733</v>
      </c>
      <c r="G68" s="1460" t="s">
        <v>336</v>
      </c>
      <c r="H68" s="1415" t="s">
        <v>233</v>
      </c>
      <c r="I68" s="1415" t="s">
        <v>111</v>
      </c>
      <c r="J68" s="1415" t="s">
        <v>111</v>
      </c>
      <c r="K68" s="1415">
        <v>2023</v>
      </c>
      <c r="L68" s="1415">
        <v>2034</v>
      </c>
      <c r="M68" s="1413"/>
      <c r="N68" s="1413">
        <v>1</v>
      </c>
      <c r="O68" s="1413">
        <v>1</v>
      </c>
      <c r="P68" s="1413">
        <v>1</v>
      </c>
      <c r="Q68" s="1413">
        <v>1</v>
      </c>
      <c r="R68" s="1413">
        <v>1</v>
      </c>
      <c r="S68" s="1413">
        <v>1</v>
      </c>
      <c r="T68" s="1413">
        <v>1</v>
      </c>
      <c r="U68" s="1413">
        <v>1</v>
      </c>
      <c r="V68" s="1413">
        <v>1</v>
      </c>
      <c r="W68" s="1413">
        <v>1</v>
      </c>
      <c r="X68" s="1413">
        <v>1</v>
      </c>
      <c r="Y68" s="1413">
        <v>1</v>
      </c>
      <c r="Z68" s="1413">
        <v>1</v>
      </c>
      <c r="AA68" s="1451" t="s">
        <v>734</v>
      </c>
      <c r="AB68" s="1441">
        <v>1.7000000000000001E-2</v>
      </c>
      <c r="AC68" s="1475" t="s">
        <v>735</v>
      </c>
      <c r="AD68" s="1478" t="s">
        <v>736</v>
      </c>
      <c r="AE68" s="1313" t="s">
        <v>2193</v>
      </c>
      <c r="AF68" s="1313" t="s">
        <v>715</v>
      </c>
      <c r="AG68" s="1482" t="s">
        <v>716</v>
      </c>
      <c r="AH68" s="1313" t="s">
        <v>579</v>
      </c>
      <c r="AI68" s="1313" t="s">
        <v>367</v>
      </c>
      <c r="AJ68" s="1313" t="s">
        <v>111</v>
      </c>
      <c r="AK68" s="1313" t="s">
        <v>111</v>
      </c>
      <c r="AL68" s="1313">
        <v>250</v>
      </c>
      <c r="AM68" s="1313">
        <v>2023</v>
      </c>
      <c r="AN68" s="1344">
        <v>45078</v>
      </c>
      <c r="AO68" s="1344">
        <v>49309</v>
      </c>
      <c r="AP68" s="1313"/>
      <c r="AQ68" s="1313">
        <v>250</v>
      </c>
      <c r="AR68" s="1313">
        <v>250</v>
      </c>
      <c r="AS68" s="1313">
        <v>250</v>
      </c>
      <c r="AT68" s="1313">
        <v>250</v>
      </c>
      <c r="AU68" s="1313">
        <v>250</v>
      </c>
      <c r="AV68" s="1313">
        <v>250</v>
      </c>
      <c r="AW68" s="1313">
        <v>250</v>
      </c>
      <c r="AX68" s="1313">
        <v>250</v>
      </c>
      <c r="AY68" s="1313">
        <v>250</v>
      </c>
      <c r="AZ68" s="1313">
        <v>250</v>
      </c>
      <c r="BA68" s="1313">
        <v>250</v>
      </c>
      <c r="BB68" s="1313">
        <v>250</v>
      </c>
      <c r="BC68" s="1313">
        <f>(BB68+BA68+AZ68+AY68+AX68+AW68+AV68+AU68+AT68+AS68+AQ68+AR68)</f>
        <v>3000</v>
      </c>
      <c r="BD68" s="1071"/>
      <c r="BE68" s="1071"/>
      <c r="BF68" s="1071"/>
      <c r="BG68" s="1052"/>
      <c r="BH68" s="1071">
        <v>2804</v>
      </c>
      <c r="BI68" s="1071"/>
      <c r="BJ68" s="1071" t="s">
        <v>737</v>
      </c>
      <c r="BK68" s="1052"/>
      <c r="BL68" s="1071">
        <v>2888</v>
      </c>
      <c r="BM68" s="1351"/>
      <c r="BN68" s="1071" t="s">
        <v>737</v>
      </c>
      <c r="BO68" s="1052"/>
      <c r="BP68" s="1071">
        <v>2975</v>
      </c>
      <c r="BQ68" s="1071"/>
      <c r="BR68" s="1071" t="s">
        <v>737</v>
      </c>
      <c r="BS68" s="1313"/>
      <c r="BT68" s="1071">
        <v>3064</v>
      </c>
      <c r="BU68" s="1313"/>
      <c r="BV68" s="1071" t="s">
        <v>737</v>
      </c>
      <c r="BW68" s="1313"/>
      <c r="BX68" s="1071">
        <v>3156</v>
      </c>
      <c r="BY68" s="1313"/>
      <c r="BZ68" s="1071" t="s">
        <v>737</v>
      </c>
      <c r="CA68" s="1313"/>
      <c r="CB68" s="1071">
        <v>3251</v>
      </c>
      <c r="CC68" s="1313"/>
      <c r="CD68" s="1071" t="s">
        <v>737</v>
      </c>
      <c r="CE68" s="1313"/>
      <c r="CF68" s="1071">
        <v>3348</v>
      </c>
      <c r="CG68" s="1313"/>
      <c r="CH68" s="1071" t="s">
        <v>737</v>
      </c>
      <c r="CI68" s="1313"/>
      <c r="CJ68" s="1071">
        <v>3449</v>
      </c>
      <c r="CK68" s="1313"/>
      <c r="CL68" s="1071" t="s">
        <v>737</v>
      </c>
      <c r="CM68" s="1313"/>
      <c r="CN68" s="1071">
        <v>3552</v>
      </c>
      <c r="CO68" s="1313"/>
      <c r="CP68" s="1071" t="s">
        <v>737</v>
      </c>
      <c r="CQ68" s="1313"/>
      <c r="CR68" s="1071">
        <v>3659</v>
      </c>
      <c r="CS68" s="1313"/>
      <c r="CT68" s="1071" t="s">
        <v>737</v>
      </c>
      <c r="CU68" s="1313"/>
      <c r="CV68" s="1320">
        <v>3768</v>
      </c>
      <c r="CW68" s="1313"/>
      <c r="CX68" s="1071" t="s">
        <v>737</v>
      </c>
      <c r="CY68" s="1313"/>
      <c r="CZ68" s="1114">
        <v>3881</v>
      </c>
      <c r="DA68" s="1054"/>
      <c r="DB68" s="1071" t="s">
        <v>737</v>
      </c>
      <c r="DC68" s="1054"/>
      <c r="DD68" s="1406">
        <f>(BH68+BL68+BP68+BT68+BX68+CB68+CF68+CJ68+CN68+CR68+CV68+CZ68)</f>
        <v>39795</v>
      </c>
      <c r="DE68" s="1313" t="s">
        <v>586</v>
      </c>
      <c r="DF68" s="1477" t="s">
        <v>582</v>
      </c>
      <c r="DG68" s="1477" t="s">
        <v>738</v>
      </c>
      <c r="DH68" s="1088" t="s">
        <v>739</v>
      </c>
      <c r="DI68" s="1088">
        <v>2203000</v>
      </c>
      <c r="DJ68" s="1373" t="s">
        <v>740</v>
      </c>
      <c r="DK68" s="1088" t="s">
        <v>586</v>
      </c>
      <c r="DL68" s="1088" t="s">
        <v>582</v>
      </c>
      <c r="DM68" s="1088" t="s">
        <v>738</v>
      </c>
      <c r="DN68" s="1088" t="s">
        <v>741</v>
      </c>
      <c r="DO68" s="1088">
        <v>2203000</v>
      </c>
      <c r="DP68" s="1088" t="s">
        <v>742</v>
      </c>
    </row>
    <row r="69" spans="1:122" s="1101" customFormat="1" ht="32.25" customHeight="1" x14ac:dyDescent="0.25">
      <c r="A69" s="1424" t="s">
        <v>708</v>
      </c>
      <c r="B69" s="1413"/>
      <c r="C69" s="1450" t="s">
        <v>743</v>
      </c>
      <c r="D69" s="1414">
        <f>SUM(AB69:AB73)</f>
        <v>8.3000000000000004E-2</v>
      </c>
      <c r="E69" s="1457" t="s">
        <v>744</v>
      </c>
      <c r="F69" s="1457" t="s">
        <v>745</v>
      </c>
      <c r="G69" s="1460" t="s">
        <v>336</v>
      </c>
      <c r="H69" s="1415" t="s">
        <v>233</v>
      </c>
      <c r="I69" s="1415" t="s">
        <v>111</v>
      </c>
      <c r="J69" s="1415" t="s">
        <v>111</v>
      </c>
      <c r="K69" s="1415">
        <v>2023</v>
      </c>
      <c r="L69" s="1415">
        <v>2034</v>
      </c>
      <c r="M69" s="1413"/>
      <c r="N69" s="1413">
        <v>1</v>
      </c>
      <c r="O69" s="1413">
        <v>1</v>
      </c>
      <c r="P69" s="1413">
        <v>1</v>
      </c>
      <c r="Q69" s="1413">
        <v>1</v>
      </c>
      <c r="R69" s="1413">
        <v>1</v>
      </c>
      <c r="S69" s="1413">
        <v>1</v>
      </c>
      <c r="T69" s="1413">
        <v>1</v>
      </c>
      <c r="U69" s="1413">
        <v>1</v>
      </c>
      <c r="V69" s="1413">
        <v>1</v>
      </c>
      <c r="W69" s="1413">
        <v>1</v>
      </c>
      <c r="X69" s="1413">
        <v>1</v>
      </c>
      <c r="Y69" s="1413">
        <v>1</v>
      </c>
      <c r="Z69" s="1413">
        <v>1</v>
      </c>
      <c r="AA69" s="1450" t="s">
        <v>746</v>
      </c>
      <c r="AB69" s="1441">
        <v>1.66E-2</v>
      </c>
      <c r="AC69" s="1477" t="s">
        <v>747</v>
      </c>
      <c r="AD69" s="1477" t="s">
        <v>748</v>
      </c>
      <c r="AE69" s="1313" t="s">
        <v>2193</v>
      </c>
      <c r="AF69" s="1343" t="s">
        <v>645</v>
      </c>
      <c r="AG69" s="1489" t="s">
        <v>646</v>
      </c>
      <c r="AH69" s="1343" t="s">
        <v>749</v>
      </c>
      <c r="AI69" s="1343" t="s">
        <v>233</v>
      </c>
      <c r="AJ69" s="1313" t="s">
        <v>241</v>
      </c>
      <c r="AK69" s="1343">
        <v>413</v>
      </c>
      <c r="AL69" s="1343" t="s">
        <v>111</v>
      </c>
      <c r="AM69" s="1343" t="s">
        <v>111</v>
      </c>
      <c r="AN69" s="1344">
        <v>44927</v>
      </c>
      <c r="AO69" s="1344">
        <v>49309</v>
      </c>
      <c r="AP69" s="1343" t="s">
        <v>73</v>
      </c>
      <c r="AQ69" s="1345">
        <v>1</v>
      </c>
      <c r="AR69" s="1345">
        <v>1</v>
      </c>
      <c r="AS69" s="1345">
        <v>1</v>
      </c>
      <c r="AT69" s="1345">
        <v>1</v>
      </c>
      <c r="AU69" s="1345">
        <v>1</v>
      </c>
      <c r="AV69" s="1345">
        <v>1</v>
      </c>
      <c r="AW69" s="1345">
        <v>1</v>
      </c>
      <c r="AX69" s="1345">
        <v>1</v>
      </c>
      <c r="AY69" s="1345">
        <v>1</v>
      </c>
      <c r="AZ69" s="1345">
        <v>1</v>
      </c>
      <c r="BA69" s="1345">
        <v>1</v>
      </c>
      <c r="BB69" s="1345">
        <v>1</v>
      </c>
      <c r="BC69" s="1345">
        <v>1</v>
      </c>
      <c r="BD69" s="1071"/>
      <c r="BE69" s="1343"/>
      <c r="BF69" s="1343"/>
      <c r="BG69" s="1343"/>
      <c r="BH69" s="1071">
        <v>761</v>
      </c>
      <c r="BI69" s="1346">
        <v>761</v>
      </c>
      <c r="BJ69" s="1343" t="s">
        <v>325</v>
      </c>
      <c r="BK69" s="1343">
        <v>7595</v>
      </c>
      <c r="BL69" s="1071">
        <v>899</v>
      </c>
      <c r="BM69" s="1346">
        <v>899</v>
      </c>
      <c r="BN69" s="1343" t="s">
        <v>325</v>
      </c>
      <c r="BO69" s="1343">
        <v>7595</v>
      </c>
      <c r="BP69" s="1346">
        <v>925.97</v>
      </c>
      <c r="BQ69" s="1346"/>
      <c r="BR69" s="1343"/>
      <c r="BS69" s="1343"/>
      <c r="BT69" s="1346">
        <v>954</v>
      </c>
      <c r="BU69" s="1346"/>
      <c r="BV69" s="1343"/>
      <c r="BW69" s="1343"/>
      <c r="BX69" s="1346">
        <v>982</v>
      </c>
      <c r="BY69" s="1346"/>
      <c r="BZ69" s="1343"/>
      <c r="CA69" s="1343"/>
      <c r="CB69" s="1346">
        <v>1012</v>
      </c>
      <c r="CC69" s="1346"/>
      <c r="CD69" s="1343"/>
      <c r="CE69" s="1343"/>
      <c r="CF69" s="1346">
        <v>1042</v>
      </c>
      <c r="CG69" s="1346"/>
      <c r="CH69" s="1343"/>
      <c r="CI69" s="1343"/>
      <c r="CJ69" s="1346">
        <v>1073.4530145795709</v>
      </c>
      <c r="CK69" s="1346"/>
      <c r="CL69" s="1343"/>
      <c r="CM69" s="1343"/>
      <c r="CN69" s="1346">
        <v>1105.6566050169581</v>
      </c>
      <c r="CO69" s="1346"/>
      <c r="CP69" s="1343"/>
      <c r="CQ69" s="1343"/>
      <c r="CR69" s="1346">
        <v>1138.8263031674701</v>
      </c>
      <c r="CS69" s="1346"/>
      <c r="CT69" s="1343"/>
      <c r="CU69" s="1343"/>
      <c r="CV69" s="1320">
        <v>1172.9910922624908</v>
      </c>
      <c r="CW69" s="1346"/>
      <c r="CX69" s="1343"/>
      <c r="CY69" s="1343"/>
      <c r="CZ69" s="1114">
        <v>1208</v>
      </c>
      <c r="DA69" s="1054"/>
      <c r="DB69" s="1054"/>
      <c r="DC69" s="1054"/>
      <c r="DD69" s="1321">
        <f>CV69+CR69+CN69+CJ69+CJ69+CJ69+CF69+CB69+BX69+BT69+BP69+BL69+BH69+CZ69</f>
        <v>14421.80304418563</v>
      </c>
      <c r="DE69" s="1313" t="s">
        <v>586</v>
      </c>
      <c r="DF69" s="1477" t="s">
        <v>719</v>
      </c>
      <c r="DG69" s="1477" t="s">
        <v>750</v>
      </c>
      <c r="DH69" s="1088" t="s">
        <v>751</v>
      </c>
      <c r="DI69" s="1088">
        <v>3107688787</v>
      </c>
      <c r="DJ69" s="1329" t="s">
        <v>752</v>
      </c>
      <c r="DK69" s="1065"/>
      <c r="DL69" s="1065"/>
      <c r="DM69" s="1065"/>
      <c r="DN69" s="1065"/>
      <c r="DO69" s="1065"/>
      <c r="DP69" s="1065"/>
      <c r="DQ69" s="1102"/>
      <c r="DR69" s="1102"/>
    </row>
    <row r="70" spans="1:122" s="1101" customFormat="1" ht="32.25" customHeight="1" x14ac:dyDescent="0.25">
      <c r="A70" s="1097" t="s">
        <v>708</v>
      </c>
      <c r="B70" s="1318"/>
      <c r="C70" s="1450" t="s">
        <v>743</v>
      </c>
      <c r="D70" s="1334"/>
      <c r="E70" s="1444" t="s">
        <v>753</v>
      </c>
      <c r="F70" s="1444" t="s">
        <v>745</v>
      </c>
      <c r="G70" s="1445" t="s">
        <v>336</v>
      </c>
      <c r="H70" s="1054" t="s">
        <v>233</v>
      </c>
      <c r="I70" s="1054" t="s">
        <v>111</v>
      </c>
      <c r="J70" s="1054" t="s">
        <v>111</v>
      </c>
      <c r="K70" s="1054">
        <v>2023</v>
      </c>
      <c r="L70" s="1054">
        <v>2034</v>
      </c>
      <c r="M70" s="1318"/>
      <c r="N70" s="1318">
        <v>1</v>
      </c>
      <c r="O70" s="1318">
        <v>1</v>
      </c>
      <c r="P70" s="1318">
        <v>1</v>
      </c>
      <c r="Q70" s="1318">
        <v>1</v>
      </c>
      <c r="R70" s="1318">
        <v>1</v>
      </c>
      <c r="S70" s="1318">
        <v>1</v>
      </c>
      <c r="T70" s="1318">
        <v>1</v>
      </c>
      <c r="U70" s="1318">
        <v>1</v>
      </c>
      <c r="V70" s="1318">
        <v>1</v>
      </c>
      <c r="W70" s="1318">
        <v>1</v>
      </c>
      <c r="X70" s="1318">
        <v>1</v>
      </c>
      <c r="Y70" s="1318">
        <v>1</v>
      </c>
      <c r="Z70" s="1318">
        <v>1</v>
      </c>
      <c r="AA70" s="1440" t="s">
        <v>754</v>
      </c>
      <c r="AB70" s="1441">
        <v>1.66E-2</v>
      </c>
      <c r="AC70" s="1440" t="s">
        <v>755</v>
      </c>
      <c r="AD70" s="1440" t="s">
        <v>756</v>
      </c>
      <c r="AE70" s="1313" t="s">
        <v>2193</v>
      </c>
      <c r="AF70" s="1313" t="s">
        <v>757</v>
      </c>
      <c r="AG70" s="1482" t="s">
        <v>758</v>
      </c>
      <c r="AH70" s="1313" t="s">
        <v>411</v>
      </c>
      <c r="AI70" s="1313" t="s">
        <v>240</v>
      </c>
      <c r="AJ70" s="1313" t="s">
        <v>241</v>
      </c>
      <c r="AK70" s="1313">
        <v>383</v>
      </c>
      <c r="AL70" s="1313">
        <v>100</v>
      </c>
      <c r="AM70" s="1347">
        <v>2021</v>
      </c>
      <c r="AN70" s="1319">
        <v>44563</v>
      </c>
      <c r="AO70" s="1319">
        <v>49125</v>
      </c>
      <c r="AP70" s="1348">
        <v>105</v>
      </c>
      <c r="AQ70" s="1348">
        <v>115</v>
      </c>
      <c r="AR70" s="1348">
        <v>118</v>
      </c>
      <c r="AS70" s="1348">
        <v>123</v>
      </c>
      <c r="AT70" s="1348">
        <v>128</v>
      </c>
      <c r="AU70" s="1348">
        <v>133</v>
      </c>
      <c r="AV70" s="1348">
        <v>138</v>
      </c>
      <c r="AW70" s="1348">
        <v>143</v>
      </c>
      <c r="AX70" s="1348">
        <v>148</v>
      </c>
      <c r="AY70" s="1348">
        <v>153</v>
      </c>
      <c r="AZ70" s="1348">
        <v>158</v>
      </c>
      <c r="BA70" s="1348">
        <v>163</v>
      </c>
      <c r="BB70" s="1348">
        <v>168</v>
      </c>
      <c r="BC70" s="1348">
        <f>+SUM(AP70:BB70)</f>
        <v>1793</v>
      </c>
      <c r="BD70" s="1071">
        <v>3278</v>
      </c>
      <c r="BE70" s="1320">
        <v>3278</v>
      </c>
      <c r="BF70" s="1052" t="s">
        <v>325</v>
      </c>
      <c r="BG70" s="1052">
        <v>7581</v>
      </c>
      <c r="BH70" s="1071">
        <v>3376</v>
      </c>
      <c r="BI70" s="1320">
        <v>3376</v>
      </c>
      <c r="BJ70" s="1052" t="s">
        <v>325</v>
      </c>
      <c r="BK70" s="1052">
        <v>7581</v>
      </c>
      <c r="BL70" s="1071">
        <v>3478</v>
      </c>
      <c r="BM70" s="1320">
        <v>3478</v>
      </c>
      <c r="BN70" s="1071" t="s">
        <v>325</v>
      </c>
      <c r="BO70" s="1052">
        <v>7581</v>
      </c>
      <c r="BP70" s="1071">
        <v>3582</v>
      </c>
      <c r="BQ70" s="1071"/>
      <c r="BR70" s="1313"/>
      <c r="BS70" s="1313"/>
      <c r="BT70" s="1349">
        <v>3689</v>
      </c>
      <c r="BU70" s="1349"/>
      <c r="BV70" s="1313"/>
      <c r="BW70" s="1313"/>
      <c r="BX70" s="1349">
        <v>3800</v>
      </c>
      <c r="BY70" s="1349"/>
      <c r="BZ70" s="1313"/>
      <c r="CA70" s="1313"/>
      <c r="CB70" s="1349">
        <v>3914</v>
      </c>
      <c r="CC70" s="1349"/>
      <c r="CD70" s="1313"/>
      <c r="CE70" s="1313"/>
      <c r="CF70" s="1349">
        <v>4032</v>
      </c>
      <c r="CG70" s="1349"/>
      <c r="CH70" s="1313"/>
      <c r="CI70" s="1313"/>
      <c r="CJ70" s="1349">
        <v>4152</v>
      </c>
      <c r="CK70" s="1349"/>
      <c r="CL70" s="1313"/>
      <c r="CM70" s="1313"/>
      <c r="CN70" s="1349">
        <v>4277</v>
      </c>
      <c r="CO70" s="1349"/>
      <c r="CP70" s="1313"/>
      <c r="CQ70" s="1313"/>
      <c r="CR70" s="1349">
        <v>4405</v>
      </c>
      <c r="CS70" s="1349"/>
      <c r="CT70" s="1313"/>
      <c r="CU70" s="1313"/>
      <c r="CV70" s="1320">
        <v>4538</v>
      </c>
      <c r="CW70" s="1349"/>
      <c r="CX70" s="1313"/>
      <c r="CY70" s="1313"/>
      <c r="CZ70" s="1114">
        <v>4674</v>
      </c>
      <c r="DA70" s="1054"/>
      <c r="DB70" s="1054"/>
      <c r="DC70" s="1054"/>
      <c r="DD70" s="1321">
        <f>(BE70+BI70+BM70+BP70+BT70+BX70+CB70+CF70+CJ70+CN70+CR70+CV70+CZ70)</f>
        <v>51195</v>
      </c>
      <c r="DE70" s="1313" t="s">
        <v>586</v>
      </c>
      <c r="DF70" s="1494" t="s">
        <v>719</v>
      </c>
      <c r="DG70" s="1494" t="s">
        <v>759</v>
      </c>
      <c r="DH70" s="1350" t="s">
        <v>760</v>
      </c>
      <c r="DI70" s="1350">
        <v>3649400</v>
      </c>
      <c r="DJ70" s="1329" t="s">
        <v>761</v>
      </c>
      <c r="DK70" s="1065"/>
      <c r="DL70" s="1065"/>
      <c r="DM70" s="1065"/>
      <c r="DN70" s="1065"/>
      <c r="DO70" s="1065"/>
      <c r="DP70" s="1065"/>
      <c r="DQ70" s="1102"/>
      <c r="DR70" s="1102"/>
    </row>
    <row r="71" spans="1:122" s="1101" customFormat="1" ht="32.25" customHeight="1" x14ac:dyDescent="0.25">
      <c r="A71" s="1467" t="s">
        <v>708</v>
      </c>
      <c r="B71" s="1383"/>
      <c r="C71" s="1450" t="s">
        <v>743</v>
      </c>
      <c r="D71" s="1384"/>
      <c r="E71" s="1461" t="s">
        <v>753</v>
      </c>
      <c r="F71" s="1461" t="s">
        <v>762</v>
      </c>
      <c r="G71" s="1462" t="s">
        <v>336</v>
      </c>
      <c r="H71" s="1385" t="s">
        <v>233</v>
      </c>
      <c r="I71" s="1385" t="s">
        <v>111</v>
      </c>
      <c r="J71" s="1385" t="s">
        <v>111</v>
      </c>
      <c r="K71" s="1054">
        <v>2023</v>
      </c>
      <c r="L71" s="1385">
        <v>2034</v>
      </c>
      <c r="M71" s="1383"/>
      <c r="N71" s="1383">
        <v>1</v>
      </c>
      <c r="O71" s="1383">
        <v>1</v>
      </c>
      <c r="P71" s="1383">
        <v>1</v>
      </c>
      <c r="Q71" s="1383">
        <v>1</v>
      </c>
      <c r="R71" s="1383">
        <v>1</v>
      </c>
      <c r="S71" s="1383">
        <v>1</v>
      </c>
      <c r="T71" s="1383">
        <v>1</v>
      </c>
      <c r="U71" s="1383">
        <v>1</v>
      </c>
      <c r="V71" s="1383">
        <v>1</v>
      </c>
      <c r="W71" s="1383">
        <v>1</v>
      </c>
      <c r="X71" s="1383">
        <v>1</v>
      </c>
      <c r="Y71" s="1383">
        <v>1</v>
      </c>
      <c r="Z71" s="1383">
        <v>1</v>
      </c>
      <c r="AA71" s="1452" t="s">
        <v>763</v>
      </c>
      <c r="AB71" s="1453">
        <v>1.66E-2</v>
      </c>
      <c r="AC71" s="1452" t="s">
        <v>764</v>
      </c>
      <c r="AD71" s="1452" t="s">
        <v>765</v>
      </c>
      <c r="AE71" s="1313" t="s">
        <v>2193</v>
      </c>
      <c r="AF71" s="1393" t="s">
        <v>294</v>
      </c>
      <c r="AG71" s="1490" t="s">
        <v>766</v>
      </c>
      <c r="AH71" s="1393" t="s">
        <v>749</v>
      </c>
      <c r="AI71" s="1393" t="s">
        <v>233</v>
      </c>
      <c r="AJ71" s="1386" t="s">
        <v>241</v>
      </c>
      <c r="AK71" s="1393">
        <v>389</v>
      </c>
      <c r="AL71" s="1393" t="s">
        <v>111</v>
      </c>
      <c r="AM71" s="1393" t="s">
        <v>111</v>
      </c>
      <c r="AN71" s="1387">
        <v>44713</v>
      </c>
      <c r="AO71" s="1387">
        <v>49309</v>
      </c>
      <c r="AP71" s="1419">
        <v>1</v>
      </c>
      <c r="AQ71" s="1419">
        <v>1</v>
      </c>
      <c r="AR71" s="1419">
        <v>1</v>
      </c>
      <c r="AS71" s="1419">
        <v>1</v>
      </c>
      <c r="AT71" s="1419">
        <v>1</v>
      </c>
      <c r="AU71" s="1419">
        <v>1</v>
      </c>
      <c r="AV71" s="1419">
        <v>1</v>
      </c>
      <c r="AW71" s="1419">
        <v>1</v>
      </c>
      <c r="AX71" s="1419">
        <v>1</v>
      </c>
      <c r="AY71" s="1419">
        <v>1</v>
      </c>
      <c r="AZ71" s="1419">
        <v>1</v>
      </c>
      <c r="BA71" s="1419">
        <v>1</v>
      </c>
      <c r="BB71" s="1419">
        <v>1</v>
      </c>
      <c r="BC71" s="1421">
        <v>1</v>
      </c>
      <c r="BD71" s="1388">
        <v>1865</v>
      </c>
      <c r="BE71" s="1422">
        <v>1865</v>
      </c>
      <c r="BF71" s="1393" t="s">
        <v>325</v>
      </c>
      <c r="BG71" s="1393">
        <v>7907</v>
      </c>
      <c r="BH71" s="1388">
        <v>1907</v>
      </c>
      <c r="BI71" s="1422">
        <v>1907</v>
      </c>
      <c r="BJ71" s="1393" t="s">
        <v>325</v>
      </c>
      <c r="BK71" s="1393">
        <v>7907</v>
      </c>
      <c r="BL71" s="1388">
        <v>1965</v>
      </c>
      <c r="BM71" s="1422">
        <v>1965</v>
      </c>
      <c r="BN71" s="1393" t="s">
        <v>325</v>
      </c>
      <c r="BO71" s="1393">
        <v>7907</v>
      </c>
      <c r="BP71" s="1422">
        <f>BM71*(1+0.03)</f>
        <v>2023.95</v>
      </c>
      <c r="BQ71" s="1422"/>
      <c r="BR71" s="1393"/>
      <c r="BS71" s="1393"/>
      <c r="BT71" s="1422">
        <f>BP71*(1+0.03)</f>
        <v>2084.6685000000002</v>
      </c>
      <c r="BU71" s="1422"/>
      <c r="BV71" s="1393"/>
      <c r="BW71" s="1393"/>
      <c r="BX71" s="1422">
        <f>BT71*(1+0.03)</f>
        <v>2147.2085550000002</v>
      </c>
      <c r="BY71" s="1422"/>
      <c r="BZ71" s="1393"/>
      <c r="CA71" s="1393"/>
      <c r="CB71" s="1422">
        <v>2211</v>
      </c>
      <c r="CC71" s="1389"/>
      <c r="CD71" s="1393"/>
      <c r="CE71" s="1393"/>
      <c r="CF71" s="1422">
        <f>CB71*(1+0.03)</f>
        <v>2277.33</v>
      </c>
      <c r="CG71" s="1422"/>
      <c r="CH71" s="1393"/>
      <c r="CI71" s="1393"/>
      <c r="CJ71" s="1422">
        <f>CF71*(1+0.03)</f>
        <v>2345.6498999999999</v>
      </c>
      <c r="CK71" s="1422"/>
      <c r="CL71" s="1393"/>
      <c r="CM71" s="1393"/>
      <c r="CN71" s="1422">
        <v>2416</v>
      </c>
      <c r="CO71" s="1389"/>
      <c r="CP71" s="1393"/>
      <c r="CQ71" s="1393"/>
      <c r="CR71" s="1422">
        <f>CN71*(1+0.03)</f>
        <v>2488.48</v>
      </c>
      <c r="CS71" s="1422"/>
      <c r="CT71" s="1393"/>
      <c r="CU71" s="1393"/>
      <c r="CV71" s="1390">
        <f>CR71*(1+0.03)</f>
        <v>2563.1343999999999</v>
      </c>
      <c r="CW71" s="1422"/>
      <c r="CX71" s="1393"/>
      <c r="CY71" s="1393"/>
      <c r="CZ71" s="1391">
        <v>2639</v>
      </c>
      <c r="DA71" s="1389"/>
      <c r="DB71" s="1389"/>
      <c r="DC71" s="1389"/>
      <c r="DD71" s="1392">
        <f>(BD71+BH71+BL71+BP71+BT71+BX71+CB71+CF71+CJ71+CN71+CR71+CV71+CZ71)</f>
        <v>28933.421355000002</v>
      </c>
      <c r="DE71" s="1386" t="s">
        <v>586</v>
      </c>
      <c r="DF71" s="1452" t="s">
        <v>719</v>
      </c>
      <c r="DG71" s="1452" t="s">
        <v>750</v>
      </c>
      <c r="DH71" s="1394" t="s">
        <v>751</v>
      </c>
      <c r="DI71" s="1394">
        <v>3107688787</v>
      </c>
      <c r="DJ71" s="1395" t="s">
        <v>752</v>
      </c>
      <c r="DK71" s="1423"/>
      <c r="DL71" s="1423"/>
      <c r="DM71" s="1423"/>
      <c r="DN71" s="1423"/>
      <c r="DO71" s="1423"/>
      <c r="DP71" s="1423"/>
    </row>
    <row r="72" spans="1:122" s="1098" customFormat="1" ht="32.25" customHeight="1" x14ac:dyDescent="0.25">
      <c r="A72" s="1097" t="s">
        <v>708</v>
      </c>
      <c r="B72" s="1318"/>
      <c r="C72" s="1450" t="s">
        <v>743</v>
      </c>
      <c r="D72" s="1334"/>
      <c r="E72" s="1463" t="s">
        <v>753</v>
      </c>
      <c r="F72" s="1444" t="s">
        <v>762</v>
      </c>
      <c r="G72" s="1445" t="s">
        <v>336</v>
      </c>
      <c r="H72" s="1054" t="s">
        <v>233</v>
      </c>
      <c r="I72" s="1054" t="s">
        <v>111</v>
      </c>
      <c r="J72" s="1054" t="s">
        <v>111</v>
      </c>
      <c r="K72" s="1054">
        <v>2023</v>
      </c>
      <c r="L72" s="1054">
        <v>2034</v>
      </c>
      <c r="M72" s="1318"/>
      <c r="N72" s="1318">
        <v>1</v>
      </c>
      <c r="O72" s="1318">
        <v>1</v>
      </c>
      <c r="P72" s="1318">
        <v>1</v>
      </c>
      <c r="Q72" s="1318">
        <v>1</v>
      </c>
      <c r="R72" s="1318">
        <v>1</v>
      </c>
      <c r="S72" s="1318">
        <v>1</v>
      </c>
      <c r="T72" s="1318">
        <v>1</v>
      </c>
      <c r="U72" s="1318">
        <v>1</v>
      </c>
      <c r="V72" s="1318">
        <v>1</v>
      </c>
      <c r="W72" s="1318">
        <v>1</v>
      </c>
      <c r="X72" s="1318">
        <v>1</v>
      </c>
      <c r="Y72" s="1318">
        <v>1</v>
      </c>
      <c r="Z72" s="1318">
        <v>1</v>
      </c>
      <c r="AA72" s="1440" t="s">
        <v>767</v>
      </c>
      <c r="AB72" s="1441">
        <v>1.66E-2</v>
      </c>
      <c r="AC72" s="1440" t="s">
        <v>768</v>
      </c>
      <c r="AD72" s="1440" t="s">
        <v>769</v>
      </c>
      <c r="AE72" s="1313" t="s">
        <v>2193</v>
      </c>
      <c r="AF72" s="1313" t="s">
        <v>446</v>
      </c>
      <c r="AG72" s="1482" t="s">
        <v>578</v>
      </c>
      <c r="AH72" s="1313" t="s">
        <v>579</v>
      </c>
      <c r="AI72" s="1313" t="s">
        <v>367</v>
      </c>
      <c r="AJ72" s="1313" t="s">
        <v>241</v>
      </c>
      <c r="AK72" s="1313">
        <v>383</v>
      </c>
      <c r="AL72" s="1313">
        <v>1</v>
      </c>
      <c r="AM72" s="1337">
        <v>2021</v>
      </c>
      <c r="AN72" s="1344">
        <v>45078</v>
      </c>
      <c r="AO72" s="1344">
        <v>49309</v>
      </c>
      <c r="AP72" s="1348"/>
      <c r="AQ72" s="1348">
        <v>1</v>
      </c>
      <c r="AR72" s="1348">
        <v>1</v>
      </c>
      <c r="AS72" s="1348">
        <v>1</v>
      </c>
      <c r="AT72" s="1348">
        <v>1</v>
      </c>
      <c r="AU72" s="1348">
        <v>1</v>
      </c>
      <c r="AV72" s="1348">
        <v>1</v>
      </c>
      <c r="AW72" s="1348">
        <v>1</v>
      </c>
      <c r="AX72" s="1348">
        <v>1</v>
      </c>
      <c r="AY72" s="1348">
        <v>1</v>
      </c>
      <c r="AZ72" s="1348">
        <v>1</v>
      </c>
      <c r="BA72" s="1348">
        <v>1</v>
      </c>
      <c r="BB72" s="1348">
        <v>1</v>
      </c>
      <c r="BC72" s="1348">
        <v>12</v>
      </c>
      <c r="BD72" s="1071"/>
      <c r="BE72" s="1320"/>
      <c r="BF72" s="1071"/>
      <c r="BG72" s="1052"/>
      <c r="BH72" s="1071">
        <f>(4188000+6583280)/1000000</f>
        <v>10.771280000000001</v>
      </c>
      <c r="BI72" s="1320"/>
      <c r="BJ72" s="1071" t="s">
        <v>770</v>
      </c>
      <c r="BK72" s="1052">
        <v>7513</v>
      </c>
      <c r="BL72" s="1071">
        <f>(4188000+6583280)/1000000</f>
        <v>10.771280000000001</v>
      </c>
      <c r="BM72" s="1320"/>
      <c r="BN72" s="1071" t="s">
        <v>770</v>
      </c>
      <c r="BO72" s="1052">
        <v>7513</v>
      </c>
      <c r="BP72" s="1320">
        <f>(4188000+6583280)/1000000</f>
        <v>10.771280000000001</v>
      </c>
      <c r="BQ72" s="1320"/>
      <c r="BR72" s="1071"/>
      <c r="BS72" s="1052"/>
      <c r="BT72" s="1320">
        <f>(4188000+6583280)/1000000</f>
        <v>10.771280000000001</v>
      </c>
      <c r="BU72" s="1320"/>
      <c r="BV72" s="1071"/>
      <c r="BW72" s="1052"/>
      <c r="BX72" s="1320">
        <f>(4188000+6583280)/1000000</f>
        <v>10.771280000000001</v>
      </c>
      <c r="BY72" s="1320"/>
      <c r="BZ72" s="1071"/>
      <c r="CA72" s="1052"/>
      <c r="CB72" s="1320">
        <f>(4188000+6583280)/1000000</f>
        <v>10.771280000000001</v>
      </c>
      <c r="CC72" s="1320"/>
      <c r="CD72" s="1071"/>
      <c r="CE72" s="1052"/>
      <c r="CF72" s="1320">
        <f>(4188000+6583280)/1000000</f>
        <v>10.771280000000001</v>
      </c>
      <c r="CG72" s="1320"/>
      <c r="CH72" s="1071"/>
      <c r="CI72" s="1052"/>
      <c r="CJ72" s="1320">
        <f>(4188000+6583280)/1000000</f>
        <v>10.771280000000001</v>
      </c>
      <c r="CK72" s="1320"/>
      <c r="CL72" s="1071"/>
      <c r="CM72" s="1052"/>
      <c r="CN72" s="1320">
        <f>(4188000+6583280)/1000000</f>
        <v>10.771280000000001</v>
      </c>
      <c r="CO72" s="1320"/>
      <c r="CP72" s="1071"/>
      <c r="CQ72" s="1052"/>
      <c r="CR72" s="1320">
        <f>(4188000+6583280)/1000000</f>
        <v>10.771280000000001</v>
      </c>
      <c r="CS72" s="1320"/>
      <c r="CT72" s="1071"/>
      <c r="CU72" s="1052"/>
      <c r="CV72" s="1320">
        <f>(4188000+6583280)/1000000</f>
        <v>10.771280000000001</v>
      </c>
      <c r="CW72" s="1320"/>
      <c r="CX72" s="1071"/>
      <c r="CY72" s="1052"/>
      <c r="CZ72" s="1114">
        <f>(4188000+6583280)/1000000</f>
        <v>10.771280000000001</v>
      </c>
      <c r="DA72" s="1320"/>
      <c r="DB72" s="1071"/>
      <c r="DC72" s="1052"/>
      <c r="DD72" s="1321">
        <f>(CZ72+CV72+CR72+CN72+CJ72+CF72+CB72+BX72+BT72+BP72+BL72+BH72+BD72)</f>
        <v>129.25536000000002</v>
      </c>
      <c r="DE72" s="1313" t="s">
        <v>586</v>
      </c>
      <c r="DF72" s="1477" t="s">
        <v>582</v>
      </c>
      <c r="DG72" s="1477" t="s">
        <v>771</v>
      </c>
      <c r="DH72" s="1088" t="s">
        <v>772</v>
      </c>
      <c r="DI72" s="1088">
        <v>2203000</v>
      </c>
      <c r="DJ72" s="1329" t="s">
        <v>773</v>
      </c>
      <c r="DK72" s="1088" t="s">
        <v>586</v>
      </c>
      <c r="DL72" s="1088" t="s">
        <v>582</v>
      </c>
      <c r="DM72" s="1088" t="s">
        <v>771</v>
      </c>
      <c r="DN72" s="1088" t="s">
        <v>774</v>
      </c>
      <c r="DO72" s="1088">
        <v>2203000</v>
      </c>
      <c r="DP72" s="1088" t="s">
        <v>775</v>
      </c>
    </row>
    <row r="73" spans="1:122" s="1101" customFormat="1" ht="32.25" customHeight="1" x14ac:dyDescent="0.25">
      <c r="A73" s="1468" t="s">
        <v>708</v>
      </c>
      <c r="B73" s="1396"/>
      <c r="C73" s="1450" t="s">
        <v>743</v>
      </c>
      <c r="D73" s="1416"/>
      <c r="E73" s="1464" t="s">
        <v>753</v>
      </c>
      <c r="F73" s="1465" t="s">
        <v>762</v>
      </c>
      <c r="G73" s="1466" t="s">
        <v>336</v>
      </c>
      <c r="H73" s="1397" t="s">
        <v>233</v>
      </c>
      <c r="I73" s="1397" t="s">
        <v>111</v>
      </c>
      <c r="J73" s="1397" t="s">
        <v>111</v>
      </c>
      <c r="K73" s="1054">
        <v>2023</v>
      </c>
      <c r="L73" s="1397">
        <v>2034</v>
      </c>
      <c r="M73" s="1396"/>
      <c r="N73" s="1396">
        <v>1</v>
      </c>
      <c r="O73" s="1396">
        <v>1</v>
      </c>
      <c r="P73" s="1396">
        <v>1</v>
      </c>
      <c r="Q73" s="1396">
        <v>1</v>
      </c>
      <c r="R73" s="1396">
        <v>1</v>
      </c>
      <c r="S73" s="1396">
        <v>1</v>
      </c>
      <c r="T73" s="1396">
        <v>1</v>
      </c>
      <c r="U73" s="1396">
        <v>1</v>
      </c>
      <c r="V73" s="1396">
        <v>1</v>
      </c>
      <c r="W73" s="1396">
        <v>1</v>
      </c>
      <c r="X73" s="1396">
        <v>1</v>
      </c>
      <c r="Y73" s="1396">
        <v>1</v>
      </c>
      <c r="Z73" s="1396">
        <v>1</v>
      </c>
      <c r="AA73" s="1454" t="s">
        <v>776</v>
      </c>
      <c r="AB73" s="1455">
        <v>1.66E-2</v>
      </c>
      <c r="AC73" s="1454" t="s">
        <v>777</v>
      </c>
      <c r="AD73" s="1454" t="s">
        <v>778</v>
      </c>
      <c r="AE73" s="1313" t="s">
        <v>2193</v>
      </c>
      <c r="AF73" s="1397" t="s">
        <v>446</v>
      </c>
      <c r="AG73" s="1491" t="s">
        <v>578</v>
      </c>
      <c r="AH73" s="1398" t="s">
        <v>579</v>
      </c>
      <c r="AI73" s="1398" t="s">
        <v>367</v>
      </c>
      <c r="AJ73" s="1398" t="s">
        <v>241</v>
      </c>
      <c r="AK73" s="1398">
        <v>383</v>
      </c>
      <c r="AL73" s="1398">
        <v>80</v>
      </c>
      <c r="AM73" s="1417">
        <v>2021</v>
      </c>
      <c r="AN73" s="1418">
        <v>45078</v>
      </c>
      <c r="AO73" s="1418">
        <v>49309</v>
      </c>
      <c r="AP73" s="1420"/>
      <c r="AQ73" s="1420">
        <v>80</v>
      </c>
      <c r="AR73" s="1420">
        <v>80</v>
      </c>
      <c r="AS73" s="1420">
        <v>80</v>
      </c>
      <c r="AT73" s="1420">
        <v>80</v>
      </c>
      <c r="AU73" s="1420">
        <v>80</v>
      </c>
      <c r="AV73" s="1420">
        <v>80</v>
      </c>
      <c r="AW73" s="1420">
        <v>80</v>
      </c>
      <c r="AX73" s="1420">
        <v>80</v>
      </c>
      <c r="AY73" s="1420">
        <v>80</v>
      </c>
      <c r="AZ73" s="1420">
        <v>80</v>
      </c>
      <c r="BA73" s="1420">
        <v>80</v>
      </c>
      <c r="BB73" s="1420">
        <v>80</v>
      </c>
      <c r="BC73" s="1420">
        <v>960</v>
      </c>
      <c r="BD73" s="1399"/>
      <c r="BE73" s="1401"/>
      <c r="BF73" s="1399"/>
      <c r="BG73" s="1400"/>
      <c r="BH73" s="1399">
        <f>1062718932/1000000</f>
        <v>1062.718932</v>
      </c>
      <c r="BI73" s="1401"/>
      <c r="BJ73" s="1399" t="s">
        <v>779</v>
      </c>
      <c r="BK73" s="1400" t="s">
        <v>342</v>
      </c>
      <c r="BL73" s="1399">
        <f>1062718932/1000000</f>
        <v>1062.718932</v>
      </c>
      <c r="BM73" s="1401"/>
      <c r="BN73" s="1399" t="s">
        <v>779</v>
      </c>
      <c r="BO73" s="1400" t="s">
        <v>342</v>
      </c>
      <c r="BP73" s="1401">
        <f>1062718932/1000000</f>
        <v>1062.718932</v>
      </c>
      <c r="BQ73" s="1401"/>
      <c r="BR73" s="1399" t="s">
        <v>779</v>
      </c>
      <c r="BS73" s="1400" t="s">
        <v>342</v>
      </c>
      <c r="BT73" s="1401">
        <f>1062718932/1000000</f>
        <v>1062.718932</v>
      </c>
      <c r="BU73" s="1401"/>
      <c r="BV73" s="1399" t="s">
        <v>779</v>
      </c>
      <c r="BW73" s="1400" t="s">
        <v>342</v>
      </c>
      <c r="BX73" s="1401">
        <f>1062718932/1000000</f>
        <v>1062.718932</v>
      </c>
      <c r="BY73" s="1401"/>
      <c r="BZ73" s="1399" t="s">
        <v>779</v>
      </c>
      <c r="CA73" s="1400" t="s">
        <v>342</v>
      </c>
      <c r="CB73" s="1401">
        <f>1062718932/1000000</f>
        <v>1062.718932</v>
      </c>
      <c r="CC73" s="1401"/>
      <c r="CD73" s="1399" t="s">
        <v>779</v>
      </c>
      <c r="CE73" s="1400" t="s">
        <v>342</v>
      </c>
      <c r="CF73" s="1401">
        <f>1062718932/1000000</f>
        <v>1062.718932</v>
      </c>
      <c r="CG73" s="1401"/>
      <c r="CH73" s="1399" t="s">
        <v>779</v>
      </c>
      <c r="CI73" s="1400" t="s">
        <v>342</v>
      </c>
      <c r="CJ73" s="1401">
        <f>1062718932/1000000</f>
        <v>1062.718932</v>
      </c>
      <c r="CK73" s="1401"/>
      <c r="CL73" s="1399" t="s">
        <v>779</v>
      </c>
      <c r="CM73" s="1400" t="s">
        <v>342</v>
      </c>
      <c r="CN73" s="1401">
        <f>1062718932/1000000</f>
        <v>1062.718932</v>
      </c>
      <c r="CO73" s="1401"/>
      <c r="CP73" s="1399" t="s">
        <v>779</v>
      </c>
      <c r="CQ73" s="1400" t="s">
        <v>342</v>
      </c>
      <c r="CR73" s="1401">
        <f>1062718932/1000000</f>
        <v>1062.718932</v>
      </c>
      <c r="CS73" s="1401"/>
      <c r="CT73" s="1399" t="s">
        <v>779</v>
      </c>
      <c r="CU73" s="1400" t="s">
        <v>342</v>
      </c>
      <c r="CV73" s="1401">
        <f>1062718932/1000000</f>
        <v>1062.718932</v>
      </c>
      <c r="CW73" s="1401"/>
      <c r="CX73" s="1399" t="s">
        <v>779</v>
      </c>
      <c r="CY73" s="1400" t="s">
        <v>342</v>
      </c>
      <c r="CZ73" s="1402">
        <f>1062718932/1000000</f>
        <v>1062.718932</v>
      </c>
      <c r="DA73" s="1401"/>
      <c r="DB73" s="1399" t="s">
        <v>779</v>
      </c>
      <c r="DC73" s="1400" t="s">
        <v>342</v>
      </c>
      <c r="DD73" s="1403">
        <f>(CZ73+CV73+CR73+CN73+CJ73+CF73+CB73+BX73+BP73+BT73+BL73+BH73+BD73)</f>
        <v>12752.627183999999</v>
      </c>
      <c r="DE73" s="1398" t="s">
        <v>586</v>
      </c>
      <c r="DF73" s="1495" t="s">
        <v>582</v>
      </c>
      <c r="DG73" s="1495" t="s">
        <v>771</v>
      </c>
      <c r="DH73" s="1404" t="s">
        <v>772</v>
      </c>
      <c r="DI73" s="1404">
        <v>2203000</v>
      </c>
      <c r="DJ73" s="1405" t="s">
        <v>773</v>
      </c>
      <c r="DK73" s="1404" t="s">
        <v>586</v>
      </c>
      <c r="DL73" s="1404" t="s">
        <v>582</v>
      </c>
      <c r="DM73" s="1404" t="s">
        <v>771</v>
      </c>
      <c r="DN73" s="1404" t="s">
        <v>774</v>
      </c>
      <c r="DO73" s="1404">
        <v>2203000</v>
      </c>
      <c r="DP73" s="1404" t="s">
        <v>775</v>
      </c>
    </row>
    <row r="74" spans="1:122" s="1102" customFormat="1" ht="32.25" customHeight="1" x14ac:dyDescent="0.25">
      <c r="A74" s="1424" t="s">
        <v>708</v>
      </c>
      <c r="B74" s="1413"/>
      <c r="C74" s="1457" t="s">
        <v>780</v>
      </c>
      <c r="D74" s="1414">
        <f>SUM(AB74)</f>
        <v>1.7000000000000001E-2</v>
      </c>
      <c r="E74" s="1457" t="s">
        <v>781</v>
      </c>
      <c r="F74" s="1457" t="s">
        <v>782</v>
      </c>
      <c r="G74" s="1460" t="s">
        <v>232</v>
      </c>
      <c r="H74" s="1415" t="s">
        <v>233</v>
      </c>
      <c r="I74" s="1415" t="s">
        <v>111</v>
      </c>
      <c r="J74" s="1415" t="s">
        <v>111</v>
      </c>
      <c r="K74" s="1415">
        <v>2023</v>
      </c>
      <c r="L74" s="1415">
        <v>2034</v>
      </c>
      <c r="M74" s="1413"/>
      <c r="N74" s="1413">
        <v>1</v>
      </c>
      <c r="O74" s="1413">
        <v>1</v>
      </c>
      <c r="P74" s="1413">
        <v>1</v>
      </c>
      <c r="Q74" s="1413">
        <v>1</v>
      </c>
      <c r="R74" s="1413">
        <v>1</v>
      </c>
      <c r="S74" s="1413">
        <v>1</v>
      </c>
      <c r="T74" s="1413">
        <v>1</v>
      </c>
      <c r="U74" s="1413">
        <v>1</v>
      </c>
      <c r="V74" s="1413">
        <v>1</v>
      </c>
      <c r="W74" s="1413">
        <v>1</v>
      </c>
      <c r="X74" s="1413">
        <v>1</v>
      </c>
      <c r="Y74" s="1413">
        <v>1</v>
      </c>
      <c r="Z74" s="1413">
        <v>1</v>
      </c>
      <c r="AA74" s="1456" t="s">
        <v>783</v>
      </c>
      <c r="AB74" s="1441">
        <v>1.7000000000000001E-2</v>
      </c>
      <c r="AC74" s="1443" t="s">
        <v>784</v>
      </c>
      <c r="AD74" s="1473" t="s">
        <v>785</v>
      </c>
      <c r="AE74" s="1313" t="s">
        <v>2193</v>
      </c>
      <c r="AF74" s="1313" t="s">
        <v>322</v>
      </c>
      <c r="AG74" s="1482" t="s">
        <v>786</v>
      </c>
      <c r="AH74" s="1313" t="s">
        <v>335</v>
      </c>
      <c r="AI74" s="1078" t="s">
        <v>240</v>
      </c>
      <c r="AJ74" s="1067" t="s">
        <v>241</v>
      </c>
      <c r="AK74" s="1052">
        <v>468</v>
      </c>
      <c r="AL74" s="1052" t="s">
        <v>309</v>
      </c>
      <c r="AM74" s="1052" t="s">
        <v>309</v>
      </c>
      <c r="AN74" s="1072">
        <v>44927</v>
      </c>
      <c r="AO74" s="1072">
        <v>49309</v>
      </c>
      <c r="AP74" s="1052">
        <v>0</v>
      </c>
      <c r="AQ74" s="1052">
        <v>2</v>
      </c>
      <c r="AR74" s="1052">
        <v>2</v>
      </c>
      <c r="AS74" s="1052">
        <v>2</v>
      </c>
      <c r="AT74" s="1052">
        <v>2</v>
      </c>
      <c r="AU74" s="1052">
        <v>2</v>
      </c>
      <c r="AV74" s="1052">
        <v>2</v>
      </c>
      <c r="AW74" s="1052">
        <v>2</v>
      </c>
      <c r="AX74" s="1052">
        <v>2</v>
      </c>
      <c r="AY74" s="1052">
        <v>2</v>
      </c>
      <c r="AZ74" s="1052">
        <v>2</v>
      </c>
      <c r="BA74" s="1052">
        <v>2</v>
      </c>
      <c r="BB74" s="1052">
        <v>2</v>
      </c>
      <c r="BC74" s="1052">
        <f>SUBTOTAL(9,AP74:BB74)</f>
        <v>24</v>
      </c>
      <c r="BD74" s="1071" t="s">
        <v>73</v>
      </c>
      <c r="BE74" s="1069" t="s">
        <v>73</v>
      </c>
      <c r="BF74" s="1069" t="s">
        <v>73</v>
      </c>
      <c r="BG74" s="1054">
        <v>7872</v>
      </c>
      <c r="BH74" s="1071">
        <v>33</v>
      </c>
      <c r="BI74" s="1070">
        <v>33</v>
      </c>
      <c r="BJ74" s="1061" t="s">
        <v>325</v>
      </c>
      <c r="BK74" s="1054">
        <v>7872</v>
      </c>
      <c r="BL74" s="1071">
        <v>34</v>
      </c>
      <c r="BM74" s="1070">
        <v>34</v>
      </c>
      <c r="BN74" s="1061" t="s">
        <v>325</v>
      </c>
      <c r="BO74" s="1054">
        <v>7872</v>
      </c>
      <c r="BP74" s="1070">
        <v>35</v>
      </c>
      <c r="BQ74" s="1071"/>
      <c r="BR74" s="1061"/>
      <c r="BS74" s="1313"/>
      <c r="BT74" s="1070">
        <v>36</v>
      </c>
      <c r="BU74" s="1313"/>
      <c r="BV74" s="1061"/>
      <c r="BW74" s="1313"/>
      <c r="BX74" s="1070">
        <v>37</v>
      </c>
      <c r="BY74" s="1313"/>
      <c r="BZ74" s="1061"/>
      <c r="CA74" s="1313"/>
      <c r="CB74" s="1070">
        <v>38</v>
      </c>
      <c r="CC74" s="1313"/>
      <c r="CD74" s="1061"/>
      <c r="CE74" s="1313"/>
      <c r="CF74" s="1070">
        <v>39</v>
      </c>
      <c r="CG74" s="1313"/>
      <c r="CH74" s="1061"/>
      <c r="CI74" s="1313"/>
      <c r="CJ74" s="1070">
        <v>40</v>
      </c>
      <c r="CK74" s="1313"/>
      <c r="CL74" s="1061"/>
      <c r="CM74" s="1313"/>
      <c r="CN74" s="1070">
        <v>41</v>
      </c>
      <c r="CO74" s="1313"/>
      <c r="CP74" s="1061"/>
      <c r="CQ74" s="1313"/>
      <c r="CR74" s="1070">
        <v>42</v>
      </c>
      <c r="CS74" s="1313"/>
      <c r="CT74" s="1061"/>
      <c r="CU74" s="1313"/>
      <c r="CV74" s="1320">
        <v>43</v>
      </c>
      <c r="CW74" s="1313"/>
      <c r="CX74" s="1061"/>
      <c r="CY74" s="1313"/>
      <c r="CZ74" s="1114">
        <v>44</v>
      </c>
      <c r="DA74" s="1313"/>
      <c r="DB74" s="1061"/>
      <c r="DC74" s="1313"/>
      <c r="DD74" s="1321">
        <f>+BH74+BL74+BP74+BT74+BX74+CB74+CF74+CJ74+CN74+CR74+CV74+CZ74</f>
        <v>462</v>
      </c>
      <c r="DE74" s="1313" t="s">
        <v>326</v>
      </c>
      <c r="DF74" s="1440" t="s">
        <v>327</v>
      </c>
      <c r="DG74" s="1440" t="s">
        <v>328</v>
      </c>
      <c r="DH74" s="1065" t="s">
        <v>329</v>
      </c>
      <c r="DI74" s="1065" t="s">
        <v>330</v>
      </c>
      <c r="DJ74" s="1333" t="s">
        <v>331</v>
      </c>
      <c r="DK74" s="1055"/>
      <c r="DL74" s="1055"/>
      <c r="DM74" s="1055"/>
      <c r="DN74" s="1055"/>
      <c r="DO74" s="1055"/>
      <c r="DP74" s="1055"/>
      <c r="DQ74" s="1101"/>
      <c r="DR74" s="1101"/>
    </row>
    <row r="75" spans="1:122" s="1102" customFormat="1" ht="32.25" customHeight="1" x14ac:dyDescent="0.25">
      <c r="A75" s="1424" t="s">
        <v>708</v>
      </c>
      <c r="B75" s="1413"/>
      <c r="C75" s="1457" t="s">
        <v>787</v>
      </c>
      <c r="D75" s="1414">
        <f>SUM(AB75:AB77)</f>
        <v>0.05</v>
      </c>
      <c r="E75" s="1459" t="s">
        <v>788</v>
      </c>
      <c r="F75" s="1457" t="s">
        <v>789</v>
      </c>
      <c r="G75" s="1460" t="s">
        <v>232</v>
      </c>
      <c r="H75" s="1415" t="s">
        <v>233</v>
      </c>
      <c r="I75" s="1415" t="s">
        <v>111</v>
      </c>
      <c r="J75" s="1415" t="s">
        <v>111</v>
      </c>
      <c r="K75" s="1415">
        <v>2023</v>
      </c>
      <c r="L75" s="1415">
        <v>2034</v>
      </c>
      <c r="M75" s="1413"/>
      <c r="N75" s="1413">
        <v>1</v>
      </c>
      <c r="O75" s="1413">
        <v>1</v>
      </c>
      <c r="P75" s="1413">
        <v>1</v>
      </c>
      <c r="Q75" s="1413">
        <v>1</v>
      </c>
      <c r="R75" s="1413">
        <v>1</v>
      </c>
      <c r="S75" s="1413">
        <v>1</v>
      </c>
      <c r="T75" s="1413">
        <v>1</v>
      </c>
      <c r="U75" s="1413">
        <v>1</v>
      </c>
      <c r="V75" s="1413">
        <v>1</v>
      </c>
      <c r="W75" s="1413">
        <v>1</v>
      </c>
      <c r="X75" s="1413">
        <v>1</v>
      </c>
      <c r="Y75" s="1413">
        <v>1</v>
      </c>
      <c r="Z75" s="1413">
        <v>1</v>
      </c>
      <c r="AA75" s="1450" t="s">
        <v>790</v>
      </c>
      <c r="AB75" s="1441">
        <v>1.66E-2</v>
      </c>
      <c r="AC75" s="1443" t="s">
        <v>2181</v>
      </c>
      <c r="AD75" s="1443" t="s">
        <v>791</v>
      </c>
      <c r="AE75" s="1313" t="s">
        <v>2193</v>
      </c>
      <c r="AF75" s="1052" t="s">
        <v>418</v>
      </c>
      <c r="AG75" s="1483" t="s">
        <v>419</v>
      </c>
      <c r="AH75" s="1052" t="s">
        <v>411</v>
      </c>
      <c r="AI75" s="1076" t="s">
        <v>367</v>
      </c>
      <c r="AJ75" s="1052" t="s">
        <v>241</v>
      </c>
      <c r="AK75" s="1052">
        <v>150</v>
      </c>
      <c r="AL75" s="1052">
        <v>60</v>
      </c>
      <c r="AM75" s="1052">
        <v>2021</v>
      </c>
      <c r="AN75" s="1072">
        <v>44562</v>
      </c>
      <c r="AO75" s="1072">
        <v>48944</v>
      </c>
      <c r="AP75" s="1052">
        <v>80</v>
      </c>
      <c r="AQ75" s="1074">
        <f>(AP75*1.03)</f>
        <v>82.4</v>
      </c>
      <c r="AR75" s="1074">
        <f>+AQ75*1.03</f>
        <v>84.872000000000014</v>
      </c>
      <c r="AS75" s="1074">
        <f>(AR75*1.03)</f>
        <v>87.418160000000015</v>
      </c>
      <c r="AT75" s="1074">
        <f>+AS75*1.03</f>
        <v>90.040704800000015</v>
      </c>
      <c r="AU75" s="1074">
        <f>(AT75*1.03)</f>
        <v>92.741925944000016</v>
      </c>
      <c r="AV75" s="1074">
        <f>+AU75*1.03</f>
        <v>95.524183722320018</v>
      </c>
      <c r="AW75" s="1074">
        <f>(AV75*1.03)</f>
        <v>98.389909233989627</v>
      </c>
      <c r="AX75" s="1074">
        <f>+AW75*1.03</f>
        <v>101.34160651100932</v>
      </c>
      <c r="AY75" s="1074">
        <f>(AX75*1.03)</f>
        <v>104.3818547063396</v>
      </c>
      <c r="AZ75" s="1074">
        <f>+AY75*1.03</f>
        <v>107.51331034752978</v>
      </c>
      <c r="BA75" s="1074">
        <f>(AZ75*1.03)</f>
        <v>110.73870965795568</v>
      </c>
      <c r="BB75" s="1052"/>
      <c r="BC75" s="1074">
        <f>+SUM(AP75:BB75)</f>
        <v>1135.3623649231442</v>
      </c>
      <c r="BD75" s="1071">
        <v>72.536376000000004</v>
      </c>
      <c r="BE75" s="1085">
        <v>72.536376000000004</v>
      </c>
      <c r="BF75" s="1077" t="s">
        <v>325</v>
      </c>
      <c r="BG75" s="1052">
        <v>7648</v>
      </c>
      <c r="BH75" s="1071">
        <f>(BD75*7%)+BD75</f>
        <v>77.61392232</v>
      </c>
      <c r="BI75" s="1085">
        <f>(BE75*7%)+BE75</f>
        <v>77.61392232</v>
      </c>
      <c r="BJ75" s="1077" t="s">
        <v>325</v>
      </c>
      <c r="BK75" s="1052">
        <v>7648</v>
      </c>
      <c r="BL75" s="1071">
        <f>(BH75*7%)+BH75</f>
        <v>83.046896882400006</v>
      </c>
      <c r="BM75" s="1085">
        <f>(BI75*7%)+BI75</f>
        <v>83.046896882400006</v>
      </c>
      <c r="BN75" s="1077" t="s">
        <v>325</v>
      </c>
      <c r="BO75" s="1052">
        <v>7648</v>
      </c>
      <c r="BP75" s="1085">
        <f>(BL75*7%)+BL75</f>
        <v>88.860179664168001</v>
      </c>
      <c r="BQ75" s="1085"/>
      <c r="BR75" s="1313" t="s">
        <v>325</v>
      </c>
      <c r="BS75" s="1313"/>
      <c r="BT75" s="1085">
        <f>(BP75*7%)+BP75</f>
        <v>95.080392240659762</v>
      </c>
      <c r="BU75" s="1085"/>
      <c r="BV75" s="1077" t="s">
        <v>325</v>
      </c>
      <c r="BW75" s="1313"/>
      <c r="BX75" s="1085">
        <f>(BT75*7%)+BT75</f>
        <v>101.73601969750595</v>
      </c>
      <c r="BY75" s="1337"/>
      <c r="BZ75" s="1077" t="s">
        <v>325</v>
      </c>
      <c r="CA75" s="1313"/>
      <c r="CB75" s="1085">
        <f>(BX75*7%)+BX75</f>
        <v>108.85754107633137</v>
      </c>
      <c r="CC75" s="1338"/>
      <c r="CD75" s="1077" t="s">
        <v>325</v>
      </c>
      <c r="CE75" s="1313"/>
      <c r="CF75" s="1085">
        <f>(CB75*7%)+CB75</f>
        <v>116.47756895167457</v>
      </c>
      <c r="CG75" s="1338"/>
      <c r="CH75" s="1077" t="s">
        <v>325</v>
      </c>
      <c r="CI75" s="1313"/>
      <c r="CJ75" s="1085">
        <f>(CF75*7%)+CF75</f>
        <v>124.6309987782918</v>
      </c>
      <c r="CK75" s="1338"/>
      <c r="CL75" s="1077" t="s">
        <v>325</v>
      </c>
      <c r="CM75" s="1313"/>
      <c r="CN75" s="1085">
        <f>(CJ75*7%)+CJ75</f>
        <v>133.35516869277222</v>
      </c>
      <c r="CO75" s="1338"/>
      <c r="CP75" s="1077" t="s">
        <v>325</v>
      </c>
      <c r="CQ75" s="1313"/>
      <c r="CR75" s="1085">
        <f>(CN75*7%)+CN75</f>
        <v>142.69003050126628</v>
      </c>
      <c r="CS75" s="1338"/>
      <c r="CT75" s="1077" t="s">
        <v>325</v>
      </c>
      <c r="CU75" s="1313"/>
      <c r="CV75" s="1320">
        <f>(CR75*7%)+CR75</f>
        <v>152.67833263635492</v>
      </c>
      <c r="CW75" s="1338"/>
      <c r="CX75" s="1077" t="s">
        <v>325</v>
      </c>
      <c r="CY75" s="1313"/>
      <c r="CZ75" s="1114"/>
      <c r="DA75" s="1054"/>
      <c r="DB75" s="1054"/>
      <c r="DC75" s="1054"/>
      <c r="DD75" s="1321">
        <f>(BE75+BH75+BL75+BP75+BT75+BX75+CB75+CF75+CJ75+CN75+CR75+CV75)</f>
        <v>1297.5634274414249</v>
      </c>
      <c r="DE75" s="1313" t="s">
        <v>298</v>
      </c>
      <c r="DF75" s="1443" t="s">
        <v>422</v>
      </c>
      <c r="DG75" s="1443" t="s">
        <v>792</v>
      </c>
      <c r="DH75" s="1068" t="s">
        <v>424</v>
      </c>
      <c r="DI75" s="1068" t="s">
        <v>425</v>
      </c>
      <c r="DJ75" s="1329" t="s">
        <v>793</v>
      </c>
      <c r="DK75" s="1055"/>
      <c r="DL75" s="1055"/>
      <c r="DM75" s="1055"/>
      <c r="DN75" s="1055"/>
      <c r="DO75" s="1055"/>
      <c r="DP75" s="1055"/>
    </row>
    <row r="76" spans="1:122" s="1101" customFormat="1" ht="32.25" customHeight="1" x14ac:dyDescent="0.25">
      <c r="A76" s="1424" t="s">
        <v>708</v>
      </c>
      <c r="B76" s="1413"/>
      <c r="C76" s="1457" t="s">
        <v>787</v>
      </c>
      <c r="D76" s="1414"/>
      <c r="E76" s="1457" t="s">
        <v>788</v>
      </c>
      <c r="F76" s="1459" t="s">
        <v>794</v>
      </c>
      <c r="G76" s="1447" t="s">
        <v>232</v>
      </c>
      <c r="H76" s="1115" t="s">
        <v>233</v>
      </c>
      <c r="I76" s="1115" t="s">
        <v>111</v>
      </c>
      <c r="J76" s="1115" t="s">
        <v>111</v>
      </c>
      <c r="K76" s="1415">
        <v>2023</v>
      </c>
      <c r="L76" s="1115">
        <v>2034</v>
      </c>
      <c r="M76" s="1413"/>
      <c r="N76" s="1413">
        <v>1</v>
      </c>
      <c r="O76" s="1413">
        <v>1</v>
      </c>
      <c r="P76" s="1413">
        <v>1</v>
      </c>
      <c r="Q76" s="1413">
        <v>1</v>
      </c>
      <c r="R76" s="1413">
        <v>1</v>
      </c>
      <c r="S76" s="1413">
        <v>1</v>
      </c>
      <c r="T76" s="1413">
        <v>1</v>
      </c>
      <c r="U76" s="1413">
        <v>1</v>
      </c>
      <c r="V76" s="1413">
        <v>1</v>
      </c>
      <c r="W76" s="1413">
        <v>1</v>
      </c>
      <c r="X76" s="1413">
        <v>1</v>
      </c>
      <c r="Y76" s="1413">
        <v>1</v>
      </c>
      <c r="Z76" s="1413">
        <v>1</v>
      </c>
      <c r="AA76" s="1457" t="s">
        <v>795</v>
      </c>
      <c r="AB76" s="1441">
        <v>1.66E-2</v>
      </c>
      <c r="AC76" s="1443" t="s">
        <v>796</v>
      </c>
      <c r="AD76" s="1443" t="s">
        <v>797</v>
      </c>
      <c r="AE76" s="1313" t="s">
        <v>2193</v>
      </c>
      <c r="AF76" s="1313" t="s">
        <v>279</v>
      </c>
      <c r="AG76" s="1482" t="s">
        <v>798</v>
      </c>
      <c r="AH76" s="1313" t="s">
        <v>335</v>
      </c>
      <c r="AI76" s="1052" t="s">
        <v>367</v>
      </c>
      <c r="AJ76" s="1052" t="s">
        <v>241</v>
      </c>
      <c r="AK76" s="1313">
        <v>99</v>
      </c>
      <c r="AL76" s="1052" t="s">
        <v>111</v>
      </c>
      <c r="AM76" s="1052" t="s">
        <v>111</v>
      </c>
      <c r="AN76" s="1072">
        <v>44896</v>
      </c>
      <c r="AO76" s="1072">
        <v>48934</v>
      </c>
      <c r="AP76" s="1087">
        <v>1</v>
      </c>
      <c r="AQ76" s="1087">
        <v>1</v>
      </c>
      <c r="AR76" s="1087">
        <v>1</v>
      </c>
      <c r="AS76" s="1087">
        <v>1</v>
      </c>
      <c r="AT76" s="1087">
        <v>1</v>
      </c>
      <c r="AU76" s="1087">
        <v>1</v>
      </c>
      <c r="AV76" s="1087">
        <v>1</v>
      </c>
      <c r="AW76" s="1087">
        <v>1</v>
      </c>
      <c r="AX76" s="1087">
        <v>1</v>
      </c>
      <c r="AY76" s="1087">
        <v>1</v>
      </c>
      <c r="AZ76" s="1087">
        <v>1</v>
      </c>
      <c r="BA76" s="1087">
        <v>1</v>
      </c>
      <c r="BB76" s="1087"/>
      <c r="BC76" s="1054">
        <f>SUM(AP76:BB76)</f>
        <v>12</v>
      </c>
      <c r="BD76" s="1071">
        <v>150</v>
      </c>
      <c r="BE76" s="1069">
        <f>+BD76</f>
        <v>150</v>
      </c>
      <c r="BF76" s="1094" t="s">
        <v>325</v>
      </c>
      <c r="BG76" s="1095">
        <v>7638</v>
      </c>
      <c r="BH76" s="1071">
        <f>+BD76*1.05</f>
        <v>157.5</v>
      </c>
      <c r="BI76" s="1069">
        <f>+BH76</f>
        <v>157.5</v>
      </c>
      <c r="BJ76" s="1094" t="s">
        <v>325</v>
      </c>
      <c r="BK76" s="1095">
        <v>7638</v>
      </c>
      <c r="BL76" s="1071">
        <f>+BH76*1.05</f>
        <v>165.375</v>
      </c>
      <c r="BM76" s="1069">
        <f>+BL76</f>
        <v>165.375</v>
      </c>
      <c r="BN76" s="1094" t="s">
        <v>325</v>
      </c>
      <c r="BO76" s="1094"/>
      <c r="BP76" s="1069">
        <f>+BL76*1.05</f>
        <v>173.64375000000001</v>
      </c>
      <c r="BQ76" s="1069">
        <f>+BP76</f>
        <v>173.64375000000001</v>
      </c>
      <c r="BR76" s="1094" t="s">
        <v>325</v>
      </c>
      <c r="BS76" s="1087"/>
      <c r="BT76" s="1069">
        <f>+BP76*1.05</f>
        <v>182.32593750000001</v>
      </c>
      <c r="BU76" s="1069">
        <f>+BT76</f>
        <v>182.32593750000001</v>
      </c>
      <c r="BV76" s="1094"/>
      <c r="BW76" s="1087"/>
      <c r="BX76" s="1069">
        <f>+BT76*1.05</f>
        <v>191.44223437500003</v>
      </c>
      <c r="BY76" s="1069">
        <f>+BX76</f>
        <v>191.44223437500003</v>
      </c>
      <c r="BZ76" s="1094"/>
      <c r="CA76" s="1087"/>
      <c r="CB76" s="1069">
        <f>+BX76*1.05</f>
        <v>201.01434609375005</v>
      </c>
      <c r="CC76" s="1069">
        <f>+CB76</f>
        <v>201.01434609375005</v>
      </c>
      <c r="CD76" s="1094"/>
      <c r="CE76" s="1087"/>
      <c r="CF76" s="1069">
        <f>+CB76*1.05</f>
        <v>211.06506339843756</v>
      </c>
      <c r="CG76" s="1069">
        <f>+CF76</f>
        <v>211.06506339843756</v>
      </c>
      <c r="CH76" s="1094"/>
      <c r="CI76" s="1087"/>
      <c r="CJ76" s="1069">
        <f>+CF76*1.05</f>
        <v>221.61831656835943</v>
      </c>
      <c r="CK76" s="1069">
        <f>+CJ76</f>
        <v>221.61831656835943</v>
      </c>
      <c r="CL76" s="1094"/>
      <c r="CM76" s="1087"/>
      <c r="CN76" s="1069">
        <f>+CJ76*1.05</f>
        <v>232.6992323967774</v>
      </c>
      <c r="CO76" s="1069">
        <f>+CN76</f>
        <v>232.6992323967774</v>
      </c>
      <c r="CP76" s="1094"/>
      <c r="CQ76" s="1087"/>
      <c r="CR76" s="1069">
        <f>+CN76*1.05</f>
        <v>244.33419401661629</v>
      </c>
      <c r="CS76" s="1069">
        <f>+CR76</f>
        <v>244.33419401661629</v>
      </c>
      <c r="CT76" s="1094"/>
      <c r="CU76" s="1087"/>
      <c r="CV76" s="1320">
        <f>+CR76*1.05</f>
        <v>256.55090371744711</v>
      </c>
      <c r="CW76" s="1069">
        <f>+CV76</f>
        <v>256.55090371744711</v>
      </c>
      <c r="CX76" s="1094"/>
      <c r="CY76" s="1087"/>
      <c r="CZ76" s="1114"/>
      <c r="DA76" s="1054"/>
      <c r="DB76" s="1054"/>
      <c r="DC76" s="1054"/>
      <c r="DD76" s="1321">
        <f>+CV76+CN76+CJ76+CF76+CB76+BX76+BT76+BP76+BL76+BH76+BD76+CR76</f>
        <v>2387.5689780663879</v>
      </c>
      <c r="DE76" s="1313" t="s">
        <v>799</v>
      </c>
      <c r="DF76" s="1443" t="s">
        <v>267</v>
      </c>
      <c r="DG76" s="1443" t="s">
        <v>800</v>
      </c>
      <c r="DH76" s="1068" t="s">
        <v>801</v>
      </c>
      <c r="DI76" s="1068">
        <v>3241000</v>
      </c>
      <c r="DJ76" s="1329" t="s">
        <v>802</v>
      </c>
      <c r="DK76" s="1065"/>
      <c r="DL76" s="1065"/>
      <c r="DM76" s="1055"/>
      <c r="DN76" s="1055"/>
      <c r="DO76" s="1055"/>
      <c r="DP76" s="1055"/>
      <c r="DQ76" s="1102"/>
      <c r="DR76" s="1102"/>
    </row>
    <row r="77" spans="1:122" s="1101" customFormat="1" ht="32.25" customHeight="1" x14ac:dyDescent="0.25">
      <c r="A77" s="1424" t="s">
        <v>708</v>
      </c>
      <c r="B77" s="1413"/>
      <c r="C77" s="1457" t="s">
        <v>787</v>
      </c>
      <c r="D77" s="1414"/>
      <c r="E77" s="1459" t="s">
        <v>788</v>
      </c>
      <c r="F77" s="1457" t="s">
        <v>803</v>
      </c>
      <c r="G77" s="1460" t="s">
        <v>336</v>
      </c>
      <c r="H77" s="1415" t="s">
        <v>233</v>
      </c>
      <c r="I77" s="1415" t="s">
        <v>111</v>
      </c>
      <c r="J77" s="1415" t="s">
        <v>111</v>
      </c>
      <c r="K77" s="1415">
        <v>2023</v>
      </c>
      <c r="L77" s="1415">
        <v>2034</v>
      </c>
      <c r="M77" s="1413"/>
      <c r="N77" s="1413">
        <v>1</v>
      </c>
      <c r="O77" s="1413">
        <v>1</v>
      </c>
      <c r="P77" s="1413">
        <v>1</v>
      </c>
      <c r="Q77" s="1413">
        <v>1</v>
      </c>
      <c r="R77" s="1413">
        <v>1</v>
      </c>
      <c r="S77" s="1413">
        <v>1</v>
      </c>
      <c r="T77" s="1413">
        <v>1</v>
      </c>
      <c r="U77" s="1413">
        <v>1</v>
      </c>
      <c r="V77" s="1413">
        <v>1</v>
      </c>
      <c r="W77" s="1413">
        <v>1</v>
      </c>
      <c r="X77" s="1413">
        <v>1</v>
      </c>
      <c r="Y77" s="1413">
        <v>1</v>
      </c>
      <c r="Z77" s="1413">
        <v>1</v>
      </c>
      <c r="AA77" s="1456" t="s">
        <v>804</v>
      </c>
      <c r="AB77" s="1441">
        <v>1.6799999999999999E-2</v>
      </c>
      <c r="AC77" s="1443" t="s">
        <v>2182</v>
      </c>
      <c r="AD77" s="1440" t="s">
        <v>805</v>
      </c>
      <c r="AE77" s="1313" t="s">
        <v>2193</v>
      </c>
      <c r="AF77" s="1313" t="s">
        <v>237</v>
      </c>
      <c r="AG77" s="1482" t="s">
        <v>238</v>
      </c>
      <c r="AH77" s="1313" t="s">
        <v>613</v>
      </c>
      <c r="AI77" s="1313" t="s">
        <v>240</v>
      </c>
      <c r="AJ77" s="1313" t="s">
        <v>484</v>
      </c>
      <c r="AK77" s="1313">
        <v>40</v>
      </c>
      <c r="AL77" s="1313">
        <v>460</v>
      </c>
      <c r="AM77" s="1313">
        <v>2021</v>
      </c>
      <c r="AN77" s="1319">
        <v>44562</v>
      </c>
      <c r="AO77" s="1319">
        <v>48579</v>
      </c>
      <c r="AP77" s="1313">
        <v>490</v>
      </c>
      <c r="AQ77" s="1313">
        <v>500</v>
      </c>
      <c r="AR77" s="1313">
        <v>500</v>
      </c>
      <c r="AS77" s="1313">
        <v>600</v>
      </c>
      <c r="AT77" s="1313">
        <v>600</v>
      </c>
      <c r="AU77" s="1313">
        <v>600</v>
      </c>
      <c r="AV77" s="1313">
        <v>600</v>
      </c>
      <c r="AW77" s="1313">
        <v>600</v>
      </c>
      <c r="AX77" s="1313">
        <v>600</v>
      </c>
      <c r="AY77" s="1313">
        <v>600</v>
      </c>
      <c r="AZ77" s="1313">
        <v>600</v>
      </c>
      <c r="BA77" s="1059"/>
      <c r="BB77" s="1059"/>
      <c r="BC77" s="1324">
        <v>6290</v>
      </c>
      <c r="BD77" s="1071">
        <f>30000000/1000000</f>
        <v>30</v>
      </c>
      <c r="BE77" s="1071">
        <f>30000000/1000000</f>
        <v>30</v>
      </c>
      <c r="BF77" s="1313" t="s">
        <v>242</v>
      </c>
      <c r="BG77" s="1313">
        <v>7826</v>
      </c>
      <c r="BH77" s="1071">
        <f>65000000/1000000</f>
        <v>65</v>
      </c>
      <c r="BI77" s="1071"/>
      <c r="BJ77" s="1313" t="s">
        <v>242</v>
      </c>
      <c r="BK77" s="1313">
        <v>7826</v>
      </c>
      <c r="BL77" s="1071">
        <f>ROUND(BH77*(1+4.4%),0)</f>
        <v>68</v>
      </c>
      <c r="BM77" s="1071"/>
      <c r="BN77" s="1313" t="s">
        <v>242</v>
      </c>
      <c r="BO77" s="1313">
        <v>7826</v>
      </c>
      <c r="BP77" s="1071">
        <f>ROUND(BL77*(1+4.4%),0)</f>
        <v>71</v>
      </c>
      <c r="BQ77" s="1071"/>
      <c r="BR77" s="1313"/>
      <c r="BS77" s="1313"/>
      <c r="BT77" s="1071">
        <f>ROUND(BP77*(1+4.5%),0)</f>
        <v>74</v>
      </c>
      <c r="BU77" s="1071"/>
      <c r="BV77" s="1313"/>
      <c r="BW77" s="1313"/>
      <c r="BX77" s="1071">
        <f>ROUND(BT77*(1+4.8%),0)</f>
        <v>78</v>
      </c>
      <c r="BY77" s="1071"/>
      <c r="BZ77" s="1313"/>
      <c r="CA77" s="1313"/>
      <c r="CB77" s="1071">
        <f>ROUND(BX77*(1+5.1%),0)</f>
        <v>82</v>
      </c>
      <c r="CC77" s="1071"/>
      <c r="CD77" s="1313"/>
      <c r="CE77" s="1313"/>
      <c r="CF77" s="1071">
        <f>ROUND(CB77*(1+5.3%),0)</f>
        <v>86</v>
      </c>
      <c r="CG77" s="1071"/>
      <c r="CH77" s="1313"/>
      <c r="CI77" s="1313"/>
      <c r="CJ77" s="1071">
        <f>ROUND(CF77*(1+5.2%),0)</f>
        <v>90</v>
      </c>
      <c r="CK77" s="1071"/>
      <c r="CL77" s="1313"/>
      <c r="CM77" s="1313"/>
      <c r="CN77" s="1071">
        <f>ROUND(CJ77*(1+5.1%),0)</f>
        <v>95</v>
      </c>
      <c r="CO77" s="1071"/>
      <c r="CP77" s="1313"/>
      <c r="CQ77" s="1313"/>
      <c r="CR77" s="1071">
        <f>ROUND(CN77*(1+4.9%),0)</f>
        <v>100</v>
      </c>
      <c r="CS77" s="1054"/>
      <c r="CT77" s="1054"/>
      <c r="CU77" s="1054"/>
      <c r="CV77" s="1320"/>
      <c r="CW77" s="1054"/>
      <c r="CX77" s="1054"/>
      <c r="CY77" s="1054"/>
      <c r="CZ77" s="1114"/>
      <c r="DA77" s="1054"/>
      <c r="DB77" s="1054"/>
      <c r="DC77" s="1054"/>
      <c r="DD77" s="1321">
        <f>807598106/1000000</f>
        <v>807.59810600000003</v>
      </c>
      <c r="DE77" s="1313" t="s">
        <v>243</v>
      </c>
      <c r="DF77" s="1440" t="s">
        <v>244</v>
      </c>
      <c r="DG77" s="1492" t="s">
        <v>245</v>
      </c>
      <c r="DH77" s="1325" t="s">
        <v>246</v>
      </c>
      <c r="DI77" s="1325">
        <v>3649090</v>
      </c>
      <c r="DJ77" s="1326" t="s">
        <v>806</v>
      </c>
      <c r="DK77" s="1065"/>
      <c r="DL77" s="1065"/>
      <c r="DM77" s="1065"/>
      <c r="DN77" s="1065"/>
      <c r="DO77" s="1065"/>
      <c r="DP77" s="1065"/>
    </row>
    <row r="78" spans="1:122" s="1101" customFormat="1" ht="32.25" customHeight="1" x14ac:dyDescent="0.25">
      <c r="A78" s="1424" t="s">
        <v>807</v>
      </c>
      <c r="B78" s="1413">
        <f>SUM(D78:D88)</f>
        <v>9.9999999999999992E-2</v>
      </c>
      <c r="C78" s="1457" t="s">
        <v>808</v>
      </c>
      <c r="D78" s="1413">
        <f>SUM(AB78:AB81)</f>
        <v>3.9999999999999994E-2</v>
      </c>
      <c r="E78" s="1457" t="s">
        <v>809</v>
      </c>
      <c r="F78" s="1459" t="s">
        <v>810</v>
      </c>
      <c r="G78" s="1460" t="s">
        <v>336</v>
      </c>
      <c r="H78" s="1415" t="s">
        <v>233</v>
      </c>
      <c r="I78" s="1415" t="s">
        <v>111</v>
      </c>
      <c r="J78" s="1415" t="s">
        <v>111</v>
      </c>
      <c r="K78" s="1415">
        <v>2023</v>
      </c>
      <c r="L78" s="1415">
        <v>2034</v>
      </c>
      <c r="M78" s="1413"/>
      <c r="N78" s="1413">
        <v>1</v>
      </c>
      <c r="O78" s="1413">
        <v>1</v>
      </c>
      <c r="P78" s="1413">
        <v>1</v>
      </c>
      <c r="Q78" s="1413">
        <v>1</v>
      </c>
      <c r="R78" s="1413">
        <v>1</v>
      </c>
      <c r="S78" s="1413">
        <v>1</v>
      </c>
      <c r="T78" s="1413">
        <v>1</v>
      </c>
      <c r="U78" s="1413">
        <v>1</v>
      </c>
      <c r="V78" s="1413">
        <v>1</v>
      </c>
      <c r="W78" s="1413">
        <v>1</v>
      </c>
      <c r="X78" s="1413">
        <v>1</v>
      </c>
      <c r="Y78" s="1413">
        <v>1</v>
      </c>
      <c r="Z78" s="1413">
        <v>1</v>
      </c>
      <c r="AA78" s="1456" t="s">
        <v>811</v>
      </c>
      <c r="AB78" s="1441">
        <v>8.9999999999999993E-3</v>
      </c>
      <c r="AC78" s="1443" t="s">
        <v>2183</v>
      </c>
      <c r="AD78" s="1440" t="s">
        <v>812</v>
      </c>
      <c r="AE78" s="1313" t="s">
        <v>2193</v>
      </c>
      <c r="AF78" s="1313" t="s">
        <v>446</v>
      </c>
      <c r="AG78" s="1482" t="s">
        <v>578</v>
      </c>
      <c r="AH78" s="1313" t="s">
        <v>813</v>
      </c>
      <c r="AI78" s="1313" t="s">
        <v>240</v>
      </c>
      <c r="AJ78" s="1313" t="s">
        <v>241</v>
      </c>
      <c r="AK78" s="1074">
        <v>495</v>
      </c>
      <c r="AL78" s="1052" t="s">
        <v>111</v>
      </c>
      <c r="AM78" s="1052" t="s">
        <v>111</v>
      </c>
      <c r="AN78" s="1072">
        <v>44562</v>
      </c>
      <c r="AO78" s="1072">
        <v>45657</v>
      </c>
      <c r="AP78" s="1075">
        <v>0.6</v>
      </c>
      <c r="AQ78" s="1075">
        <v>0.2</v>
      </c>
      <c r="AR78" s="1075">
        <v>0.2</v>
      </c>
      <c r="AS78" s="1059"/>
      <c r="AT78" s="1059"/>
      <c r="AU78" s="1059"/>
      <c r="AV78" s="1059"/>
      <c r="AW78" s="1059"/>
      <c r="AX78" s="1059"/>
      <c r="AY78" s="1059"/>
      <c r="AZ78" s="1059"/>
      <c r="BA78" s="1059"/>
      <c r="BB78" s="1059"/>
      <c r="BC78" s="1075">
        <v>1</v>
      </c>
      <c r="BD78" s="1071">
        <v>3.3209179999999998</v>
      </c>
      <c r="BE78" s="1070">
        <v>3.3209179999999998</v>
      </c>
      <c r="BF78" s="1061" t="s">
        <v>297</v>
      </c>
      <c r="BG78" s="1054">
        <v>7078</v>
      </c>
      <c r="BH78" s="1071">
        <v>22.21679284</v>
      </c>
      <c r="BI78" s="1070">
        <v>22.21679284</v>
      </c>
      <c r="BJ78" s="1054" t="s">
        <v>539</v>
      </c>
      <c r="BK78" s="1054"/>
      <c r="BL78" s="1071">
        <v>22.21679284</v>
      </c>
      <c r="BM78" s="1069">
        <v>22.21679284</v>
      </c>
      <c r="BN78" s="1054" t="s">
        <v>539</v>
      </c>
      <c r="BO78" s="1343"/>
      <c r="BP78" s="1071"/>
      <c r="BQ78" s="1071"/>
      <c r="BR78" s="1071"/>
      <c r="BS78" s="1313"/>
      <c r="BT78" s="1071"/>
      <c r="BU78" s="1071"/>
      <c r="BV78" s="1071"/>
      <c r="BW78" s="1313"/>
      <c r="BX78" s="1071"/>
      <c r="BY78" s="1071"/>
      <c r="BZ78" s="1071"/>
      <c r="CA78" s="1313"/>
      <c r="CB78" s="1071"/>
      <c r="CC78" s="1071"/>
      <c r="CD78" s="1071"/>
      <c r="CE78" s="1313"/>
      <c r="CF78" s="1071"/>
      <c r="CG78" s="1071"/>
      <c r="CH78" s="1071"/>
      <c r="CI78" s="1313"/>
      <c r="CJ78" s="1071"/>
      <c r="CK78" s="1071"/>
      <c r="CL78" s="1071"/>
      <c r="CM78" s="1071"/>
      <c r="CN78" s="1071"/>
      <c r="CO78" s="1071"/>
      <c r="CP78" s="1071"/>
      <c r="CQ78" s="1313"/>
      <c r="CR78" s="1071"/>
      <c r="CS78" s="1071"/>
      <c r="CT78" s="1071"/>
      <c r="CU78" s="1071"/>
      <c r="CV78" s="1320"/>
      <c r="CW78" s="1071"/>
      <c r="CX78" s="1071"/>
      <c r="CY78" s="1313"/>
      <c r="CZ78" s="1114"/>
      <c r="DA78" s="1071"/>
      <c r="DB78" s="1071"/>
      <c r="DC78" s="1071"/>
      <c r="DD78" s="1321">
        <f>BL78+BD78+BH78</f>
        <v>47.754503679999999</v>
      </c>
      <c r="DE78" s="1313" t="s">
        <v>326</v>
      </c>
      <c r="DF78" s="1440" t="s">
        <v>327</v>
      </c>
      <c r="DG78" s="1440" t="s">
        <v>814</v>
      </c>
      <c r="DH78" s="1068" t="s">
        <v>815</v>
      </c>
      <c r="DI78" s="1068" t="s">
        <v>816</v>
      </c>
      <c r="DJ78" s="1333" t="s">
        <v>817</v>
      </c>
      <c r="DK78" s="1068" t="s">
        <v>818</v>
      </c>
      <c r="DL78" s="1068" t="s">
        <v>327</v>
      </c>
      <c r="DM78" s="1068" t="s">
        <v>819</v>
      </c>
      <c r="DN78" s="1068" t="s">
        <v>820</v>
      </c>
      <c r="DO78" s="1068" t="s">
        <v>821</v>
      </c>
      <c r="DP78" s="1333" t="s">
        <v>822</v>
      </c>
      <c r="DQ78" s="1102"/>
      <c r="DR78" s="1102"/>
    </row>
    <row r="79" spans="1:122" s="1098" customFormat="1" ht="32.25" customHeight="1" x14ac:dyDescent="0.25">
      <c r="A79" s="1097" t="s">
        <v>807</v>
      </c>
      <c r="B79" s="1318"/>
      <c r="C79" s="1457" t="s">
        <v>808</v>
      </c>
      <c r="D79" s="1318"/>
      <c r="E79" s="1444" t="s">
        <v>809</v>
      </c>
      <c r="F79" s="1459" t="s">
        <v>810</v>
      </c>
      <c r="G79" s="1445" t="s">
        <v>336</v>
      </c>
      <c r="H79" s="1054" t="s">
        <v>233</v>
      </c>
      <c r="I79" s="1054" t="s">
        <v>111</v>
      </c>
      <c r="J79" s="1054" t="s">
        <v>111</v>
      </c>
      <c r="K79" s="1054">
        <v>2023</v>
      </c>
      <c r="L79" s="1054">
        <v>2034</v>
      </c>
      <c r="M79" s="1318"/>
      <c r="N79" s="1318">
        <v>1</v>
      </c>
      <c r="O79" s="1318">
        <v>1</v>
      </c>
      <c r="P79" s="1318">
        <v>1</v>
      </c>
      <c r="Q79" s="1318">
        <v>1</v>
      </c>
      <c r="R79" s="1318">
        <v>1</v>
      </c>
      <c r="S79" s="1318">
        <v>1</v>
      </c>
      <c r="T79" s="1318">
        <v>1</v>
      </c>
      <c r="U79" s="1318">
        <v>1</v>
      </c>
      <c r="V79" s="1318">
        <v>1</v>
      </c>
      <c r="W79" s="1318">
        <v>1</v>
      </c>
      <c r="X79" s="1318">
        <v>1</v>
      </c>
      <c r="Y79" s="1318">
        <v>1</v>
      </c>
      <c r="Z79" s="1318">
        <v>1</v>
      </c>
      <c r="AA79" s="1444" t="s">
        <v>823</v>
      </c>
      <c r="AB79" s="1441">
        <v>8.9999999999999993E-3</v>
      </c>
      <c r="AC79" s="1443" t="s">
        <v>2184</v>
      </c>
      <c r="AD79" s="1443" t="s">
        <v>824</v>
      </c>
      <c r="AE79" s="1313" t="s">
        <v>2193</v>
      </c>
      <c r="AF79" s="1313" t="s">
        <v>322</v>
      </c>
      <c r="AG79" s="1482" t="s">
        <v>323</v>
      </c>
      <c r="AH79" s="1054" t="s">
        <v>411</v>
      </c>
      <c r="AI79" s="1078" t="s">
        <v>240</v>
      </c>
      <c r="AJ79" s="1313" t="s">
        <v>825</v>
      </c>
      <c r="AK79" s="1052">
        <v>468</v>
      </c>
      <c r="AL79" s="1052" t="s">
        <v>111</v>
      </c>
      <c r="AM79" s="1052" t="s">
        <v>111</v>
      </c>
      <c r="AN79" s="1072">
        <v>44927</v>
      </c>
      <c r="AO79" s="1072">
        <v>49309</v>
      </c>
      <c r="AP79" s="1052"/>
      <c r="AQ79" s="1052">
        <v>2</v>
      </c>
      <c r="AR79" s="1052">
        <v>2</v>
      </c>
      <c r="AS79" s="1084">
        <v>2</v>
      </c>
      <c r="AT79" s="1084">
        <v>2</v>
      </c>
      <c r="AU79" s="1084">
        <v>2</v>
      </c>
      <c r="AV79" s="1084">
        <v>2</v>
      </c>
      <c r="AW79" s="1084">
        <v>2</v>
      </c>
      <c r="AX79" s="1084">
        <v>2</v>
      </c>
      <c r="AY79" s="1084">
        <v>2</v>
      </c>
      <c r="AZ79" s="1084">
        <v>2</v>
      </c>
      <c r="BA79" s="1084">
        <v>2</v>
      </c>
      <c r="BB79" s="1084">
        <v>2</v>
      </c>
      <c r="BC79" s="1052">
        <v>26</v>
      </c>
      <c r="BD79" s="1071">
        <v>0</v>
      </c>
      <c r="BE79" s="1112"/>
      <c r="BF79" s="1061"/>
      <c r="BG79" s="1054"/>
      <c r="BH79" s="1071">
        <f>53978691.9/1000000</f>
        <v>53.978691900000001</v>
      </c>
      <c r="BI79" s="1069"/>
      <c r="BJ79" s="1061"/>
      <c r="BK79" s="1054"/>
      <c r="BL79" s="1071">
        <f>+BH79*3%+BH79</f>
        <v>55.598052657000004</v>
      </c>
      <c r="BM79" s="1069"/>
      <c r="BN79" s="1061"/>
      <c r="BO79" s="1054"/>
      <c r="BP79" s="1069">
        <f>+BL79*3%+BL79</f>
        <v>57.265994236710007</v>
      </c>
      <c r="BQ79" s="1071"/>
      <c r="BR79" s="1313"/>
      <c r="BS79" s="1313"/>
      <c r="BT79" s="1069">
        <f>+BP79*3%+BP79</f>
        <v>58.98397406381131</v>
      </c>
      <c r="BU79" s="1313"/>
      <c r="BV79" s="1313"/>
      <c r="BW79" s="1313"/>
      <c r="BX79" s="1069">
        <f>+BT79*3%+BT79</f>
        <v>60.753493285725646</v>
      </c>
      <c r="BY79" s="1313"/>
      <c r="BZ79" s="1313"/>
      <c r="CA79" s="1313"/>
      <c r="CB79" s="1069">
        <f>+BX79*3%+BX79</f>
        <v>62.576098084297413</v>
      </c>
      <c r="CC79" s="1313"/>
      <c r="CD79" s="1313"/>
      <c r="CE79" s="1313"/>
      <c r="CF79" s="1069">
        <f>+CB79*3%+CB79</f>
        <v>64.453381026826335</v>
      </c>
      <c r="CG79" s="1313"/>
      <c r="CH79" s="1313"/>
      <c r="CI79" s="1313"/>
      <c r="CJ79" s="1069">
        <f>+CF79*3%+CF79</f>
        <v>66.38698245763112</v>
      </c>
      <c r="CK79" s="1313"/>
      <c r="CL79" s="1313"/>
      <c r="CM79" s="1313"/>
      <c r="CN79" s="1069">
        <f>+CJ79*3%+CJ79</f>
        <v>68.378591931360049</v>
      </c>
      <c r="CO79" s="1313"/>
      <c r="CP79" s="1313"/>
      <c r="CQ79" s="1313"/>
      <c r="CR79" s="1069">
        <f>+CN79*3%+CN79</f>
        <v>70.429949689300855</v>
      </c>
      <c r="CS79" s="1313" t="s">
        <v>826</v>
      </c>
      <c r="CT79" s="1313"/>
      <c r="CU79" s="1313"/>
      <c r="CV79" s="1320">
        <f>+CR79*3%+CR79</f>
        <v>72.542848179979885</v>
      </c>
      <c r="CW79" s="1313"/>
      <c r="CX79" s="1313"/>
      <c r="CY79" s="1313"/>
      <c r="CZ79" s="1114"/>
      <c r="DA79" s="1054"/>
      <c r="DB79" s="1054"/>
      <c r="DC79" s="1054"/>
      <c r="DD79" s="1321">
        <f>SUBTOTAL(9,BH79:CY79)</f>
        <v>691.34805751264264</v>
      </c>
      <c r="DE79" s="1313" t="s">
        <v>326</v>
      </c>
      <c r="DF79" s="1440" t="s">
        <v>327</v>
      </c>
      <c r="DG79" s="1444"/>
      <c r="DH79" s="1065"/>
      <c r="DI79" s="1065"/>
      <c r="DJ79" s="1065"/>
      <c r="DK79" s="1065"/>
      <c r="DL79" s="1065"/>
      <c r="DM79" s="1065"/>
      <c r="DN79" s="1065"/>
      <c r="DO79" s="1065"/>
      <c r="DP79" s="1065"/>
    </row>
    <row r="80" spans="1:122" s="1058" customFormat="1" ht="32.25" customHeight="1" x14ac:dyDescent="0.2">
      <c r="A80" s="1097" t="s">
        <v>807</v>
      </c>
      <c r="B80" s="1318"/>
      <c r="C80" s="1457" t="s">
        <v>808</v>
      </c>
      <c r="D80" s="1318"/>
      <c r="E80" s="1444" t="s">
        <v>809</v>
      </c>
      <c r="F80" s="1459" t="s">
        <v>810</v>
      </c>
      <c r="G80" s="1445" t="s">
        <v>232</v>
      </c>
      <c r="H80" s="1054" t="s">
        <v>233</v>
      </c>
      <c r="I80" s="1054" t="s">
        <v>111</v>
      </c>
      <c r="J80" s="1054" t="s">
        <v>111</v>
      </c>
      <c r="K80" s="1054">
        <v>2023</v>
      </c>
      <c r="L80" s="1054">
        <v>2034</v>
      </c>
      <c r="M80" s="1318"/>
      <c r="N80" s="1318">
        <v>1</v>
      </c>
      <c r="O80" s="1318">
        <v>1</v>
      </c>
      <c r="P80" s="1318">
        <v>1</v>
      </c>
      <c r="Q80" s="1318">
        <v>1</v>
      </c>
      <c r="R80" s="1318">
        <v>1</v>
      </c>
      <c r="S80" s="1318">
        <v>1</v>
      </c>
      <c r="T80" s="1318">
        <v>1</v>
      </c>
      <c r="U80" s="1318">
        <v>1</v>
      </c>
      <c r="V80" s="1318">
        <v>1</v>
      </c>
      <c r="W80" s="1318">
        <v>1</v>
      </c>
      <c r="X80" s="1318">
        <v>1</v>
      </c>
      <c r="Y80" s="1318">
        <v>1</v>
      </c>
      <c r="Z80" s="1318">
        <v>1</v>
      </c>
      <c r="AA80" s="1440" t="s">
        <v>827</v>
      </c>
      <c r="AB80" s="1441">
        <v>8.9999999999999993E-3</v>
      </c>
      <c r="AC80" s="1440" t="s">
        <v>828</v>
      </c>
      <c r="AD80" s="1440" t="s">
        <v>829</v>
      </c>
      <c r="AE80" s="1313" t="s">
        <v>2193</v>
      </c>
      <c r="AF80" s="1313" t="s">
        <v>446</v>
      </c>
      <c r="AG80" s="1482" t="s">
        <v>578</v>
      </c>
      <c r="AH80" s="1313" t="s">
        <v>813</v>
      </c>
      <c r="AI80" s="1313" t="s">
        <v>240</v>
      </c>
      <c r="AJ80" s="1313" t="s">
        <v>830</v>
      </c>
      <c r="AK80" s="1052">
        <v>475</v>
      </c>
      <c r="AL80" s="1361" t="s">
        <v>111</v>
      </c>
      <c r="AM80" s="1054" t="s">
        <v>111</v>
      </c>
      <c r="AN80" s="1072">
        <v>44927</v>
      </c>
      <c r="AO80" s="1072">
        <v>45657</v>
      </c>
      <c r="AP80" s="1054"/>
      <c r="AQ80" s="1075">
        <v>0.4</v>
      </c>
      <c r="AR80" s="1075">
        <v>0.6</v>
      </c>
      <c r="AS80" s="1071"/>
      <c r="AT80" s="1071"/>
      <c r="AU80" s="1071"/>
      <c r="AV80" s="1071"/>
      <c r="AW80" s="1071"/>
      <c r="AX80" s="1071"/>
      <c r="AY80" s="1071"/>
      <c r="AZ80" s="1071"/>
      <c r="BA80" s="1071"/>
      <c r="BB80" s="1054"/>
      <c r="BC80" s="1075">
        <f>AR80</f>
        <v>0.6</v>
      </c>
      <c r="BD80" s="1071"/>
      <c r="BE80" s="1061"/>
      <c r="BF80" s="1054"/>
      <c r="BG80" s="1054"/>
      <c r="BH80" s="1071">
        <v>20</v>
      </c>
      <c r="BI80" s="1069">
        <v>20</v>
      </c>
      <c r="BJ80" s="1054" t="s">
        <v>325</v>
      </c>
      <c r="BK80" s="1054">
        <v>7879</v>
      </c>
      <c r="BL80" s="1071">
        <v>20</v>
      </c>
      <c r="BM80" s="1069">
        <v>20</v>
      </c>
      <c r="BN80" s="1054" t="s">
        <v>325</v>
      </c>
      <c r="BO80" s="1054">
        <v>7879</v>
      </c>
      <c r="BP80" s="1071"/>
      <c r="BQ80" s="1313"/>
      <c r="BR80" s="1313"/>
      <c r="BS80" s="1313"/>
      <c r="BT80" s="1313"/>
      <c r="BU80" s="1313"/>
      <c r="BV80" s="1313"/>
      <c r="BW80" s="1313"/>
      <c r="BX80" s="1313"/>
      <c r="BY80" s="1313"/>
      <c r="BZ80" s="1313"/>
      <c r="CA80" s="1313"/>
      <c r="CB80" s="1313"/>
      <c r="CC80" s="1313"/>
      <c r="CD80" s="1313"/>
      <c r="CE80" s="1313"/>
      <c r="CF80" s="1313"/>
      <c r="CG80" s="1313"/>
      <c r="CH80" s="1313"/>
      <c r="CI80" s="1313"/>
      <c r="CJ80" s="1313"/>
      <c r="CK80" s="1313"/>
      <c r="CL80" s="1313"/>
      <c r="CM80" s="1313"/>
      <c r="CN80" s="1313"/>
      <c r="CO80" s="1313"/>
      <c r="CP80" s="1313"/>
      <c r="CQ80" s="1313"/>
      <c r="CR80" s="1313"/>
      <c r="CS80" s="1313"/>
      <c r="CT80" s="1313"/>
      <c r="CU80" s="1313"/>
      <c r="CV80" s="1320"/>
      <c r="CW80" s="1313"/>
      <c r="CX80" s="1313"/>
      <c r="CY80" s="1313"/>
      <c r="CZ80" s="1114"/>
      <c r="DA80" s="1313"/>
      <c r="DB80" s="1054"/>
      <c r="DC80" s="1054"/>
      <c r="DD80" s="1321">
        <f>+BD80+BH80+BL80+BP80+BT80+BX80+CB80+CJ80+CN80+CR80+CV80+CF80</f>
        <v>40</v>
      </c>
      <c r="DE80" s="1313" t="s">
        <v>540</v>
      </c>
      <c r="DF80" s="1440" t="s">
        <v>449</v>
      </c>
      <c r="DG80" s="1440" t="s">
        <v>831</v>
      </c>
      <c r="DH80" s="1068" t="s">
        <v>832</v>
      </c>
      <c r="DI80" s="1068">
        <v>3274850</v>
      </c>
      <c r="DJ80" s="1329" t="s">
        <v>833</v>
      </c>
      <c r="DK80" s="1065" t="s">
        <v>493</v>
      </c>
      <c r="DL80" s="1065" t="s">
        <v>83</v>
      </c>
      <c r="DM80" s="1065" t="s">
        <v>834</v>
      </c>
      <c r="DN80" s="1068" t="s">
        <v>529</v>
      </c>
      <c r="DO80" s="1065">
        <v>3214906897</v>
      </c>
      <c r="DP80" s="1329" t="s">
        <v>530</v>
      </c>
      <c r="DQ80" s="1098"/>
      <c r="DR80" s="1098"/>
    </row>
    <row r="81" spans="1:122" s="1098" customFormat="1" ht="32.25" customHeight="1" x14ac:dyDescent="0.25">
      <c r="A81" s="1097" t="s">
        <v>807</v>
      </c>
      <c r="B81" s="1318"/>
      <c r="C81" s="1457" t="s">
        <v>808</v>
      </c>
      <c r="D81" s="1318"/>
      <c r="E81" s="1444" t="s">
        <v>809</v>
      </c>
      <c r="F81" s="1459" t="s">
        <v>810</v>
      </c>
      <c r="G81" s="1445" t="s">
        <v>232</v>
      </c>
      <c r="H81" s="1054" t="s">
        <v>233</v>
      </c>
      <c r="I81" s="1054" t="s">
        <v>111</v>
      </c>
      <c r="J81" s="1054" t="s">
        <v>111</v>
      </c>
      <c r="K81" s="1054">
        <v>2023</v>
      </c>
      <c r="L81" s="1054">
        <v>2034</v>
      </c>
      <c r="M81" s="1318"/>
      <c r="N81" s="1318">
        <v>1</v>
      </c>
      <c r="O81" s="1318">
        <v>1</v>
      </c>
      <c r="P81" s="1318">
        <v>1</v>
      </c>
      <c r="Q81" s="1318">
        <v>1</v>
      </c>
      <c r="R81" s="1318">
        <v>1</v>
      </c>
      <c r="S81" s="1318">
        <v>1</v>
      </c>
      <c r="T81" s="1318">
        <v>1</v>
      </c>
      <c r="U81" s="1318">
        <v>1</v>
      </c>
      <c r="V81" s="1318">
        <v>1</v>
      </c>
      <c r="W81" s="1318">
        <v>1</v>
      </c>
      <c r="X81" s="1318">
        <v>1</v>
      </c>
      <c r="Y81" s="1318">
        <v>1</v>
      </c>
      <c r="Z81" s="1318">
        <v>1</v>
      </c>
      <c r="AA81" s="1444" t="s">
        <v>835</v>
      </c>
      <c r="AB81" s="1441">
        <v>1.2999999999999999E-2</v>
      </c>
      <c r="AC81" s="1443" t="s">
        <v>836</v>
      </c>
      <c r="AD81" s="1443" t="s">
        <v>837</v>
      </c>
      <c r="AE81" s="1313" t="s">
        <v>2193</v>
      </c>
      <c r="AF81" s="1052" t="s">
        <v>551</v>
      </c>
      <c r="AG81" s="1483" t="s">
        <v>552</v>
      </c>
      <c r="AH81" s="1076" t="s">
        <v>553</v>
      </c>
      <c r="AI81" s="1076" t="s">
        <v>240</v>
      </c>
      <c r="AJ81" s="1313" t="s">
        <v>448</v>
      </c>
      <c r="AK81" s="1054">
        <v>526</v>
      </c>
      <c r="AL81" s="1052">
        <v>2</v>
      </c>
      <c r="AM81" s="1052">
        <v>2022</v>
      </c>
      <c r="AN81" s="1072">
        <v>44927</v>
      </c>
      <c r="AO81" s="1072">
        <v>49309</v>
      </c>
      <c r="AP81" s="1054"/>
      <c r="AQ81" s="1052">
        <v>21</v>
      </c>
      <c r="AR81" s="1052">
        <v>21</v>
      </c>
      <c r="AS81" s="1052">
        <v>21</v>
      </c>
      <c r="AT81" s="1052">
        <v>21</v>
      </c>
      <c r="AU81" s="1052">
        <v>21</v>
      </c>
      <c r="AV81" s="1052">
        <v>21</v>
      </c>
      <c r="AW81" s="1052">
        <v>21</v>
      </c>
      <c r="AX81" s="1052">
        <v>21</v>
      </c>
      <c r="AY81" s="1052">
        <v>21</v>
      </c>
      <c r="AZ81" s="1052">
        <v>21</v>
      </c>
      <c r="BA81" s="1052">
        <v>21</v>
      </c>
      <c r="BB81" s="1052">
        <v>21</v>
      </c>
      <c r="BC81" s="1052">
        <v>252</v>
      </c>
      <c r="BD81" s="1071"/>
      <c r="BE81" s="1069"/>
      <c r="BF81" s="1061"/>
      <c r="BG81" s="1054"/>
      <c r="BH81" s="1071">
        <v>50</v>
      </c>
      <c r="BI81" s="1069"/>
      <c r="BJ81" s="1061"/>
      <c r="BK81" s="1054" t="s">
        <v>555</v>
      </c>
      <c r="BL81" s="1071">
        <v>50</v>
      </c>
      <c r="BM81" s="1069"/>
      <c r="BN81" s="1061"/>
      <c r="BO81" s="1054" t="s">
        <v>555</v>
      </c>
      <c r="BP81" s="1069">
        <v>50</v>
      </c>
      <c r="BQ81" s="1071"/>
      <c r="BR81" s="1313"/>
      <c r="BS81" s="1313"/>
      <c r="BT81" s="1069">
        <v>50</v>
      </c>
      <c r="BU81" s="1313"/>
      <c r="BV81" s="1313"/>
      <c r="BW81" s="1313"/>
      <c r="BX81" s="1069">
        <v>50</v>
      </c>
      <c r="BY81" s="1313"/>
      <c r="BZ81" s="1313"/>
      <c r="CA81" s="1313"/>
      <c r="CB81" s="1069">
        <v>50</v>
      </c>
      <c r="CC81" s="1313"/>
      <c r="CD81" s="1313"/>
      <c r="CE81" s="1313"/>
      <c r="CF81" s="1069">
        <v>50</v>
      </c>
      <c r="CG81" s="1313"/>
      <c r="CH81" s="1313"/>
      <c r="CI81" s="1313"/>
      <c r="CJ81" s="1069">
        <v>50</v>
      </c>
      <c r="CK81" s="1313"/>
      <c r="CL81" s="1313"/>
      <c r="CM81" s="1313"/>
      <c r="CN81" s="1069">
        <v>50</v>
      </c>
      <c r="CO81" s="1313"/>
      <c r="CP81" s="1313"/>
      <c r="CQ81" s="1313"/>
      <c r="CR81" s="1069">
        <v>50</v>
      </c>
      <c r="CS81" s="1313"/>
      <c r="CT81" s="1313"/>
      <c r="CU81" s="1313"/>
      <c r="CV81" s="1320">
        <v>50</v>
      </c>
      <c r="CW81" s="1054"/>
      <c r="CX81" s="1313"/>
      <c r="CY81" s="1313"/>
      <c r="CZ81" s="1114"/>
      <c r="DA81" s="1054"/>
      <c r="DB81" s="1054"/>
      <c r="DC81" s="1054"/>
      <c r="DD81" s="1321">
        <v>550</v>
      </c>
      <c r="DE81" s="1313" t="s">
        <v>556</v>
      </c>
      <c r="DF81" s="1444" t="s">
        <v>150</v>
      </c>
      <c r="DG81" s="1496" t="s">
        <v>557</v>
      </c>
      <c r="DH81" s="1068" t="s">
        <v>558</v>
      </c>
      <c r="DI81" s="1068"/>
      <c r="DJ81" s="1329" t="s">
        <v>559</v>
      </c>
      <c r="DK81" s="1065"/>
      <c r="DL81" s="1065"/>
      <c r="DM81" s="1065"/>
      <c r="DN81" s="1065"/>
      <c r="DO81" s="1065"/>
      <c r="DP81" s="1065"/>
    </row>
    <row r="82" spans="1:122" s="1101" customFormat="1" ht="32.25" customHeight="1" x14ac:dyDescent="0.25">
      <c r="A82" s="1424" t="s">
        <v>807</v>
      </c>
      <c r="B82" s="1413"/>
      <c r="C82" s="1457" t="s">
        <v>838</v>
      </c>
      <c r="D82" s="1413">
        <f>SUM(AB82:AB88)</f>
        <v>0.06</v>
      </c>
      <c r="E82" s="1457" t="s">
        <v>839</v>
      </c>
      <c r="F82" s="1457" t="s">
        <v>840</v>
      </c>
      <c r="G82" s="1460" t="s">
        <v>232</v>
      </c>
      <c r="H82" s="1415" t="s">
        <v>233</v>
      </c>
      <c r="I82" s="1415" t="s">
        <v>111</v>
      </c>
      <c r="J82" s="1415" t="s">
        <v>111</v>
      </c>
      <c r="K82" s="1415">
        <v>2023</v>
      </c>
      <c r="L82" s="1415">
        <v>2034</v>
      </c>
      <c r="M82" s="1413"/>
      <c r="N82" s="1413">
        <v>1</v>
      </c>
      <c r="O82" s="1413">
        <v>1</v>
      </c>
      <c r="P82" s="1413">
        <v>1</v>
      </c>
      <c r="Q82" s="1413">
        <v>1</v>
      </c>
      <c r="R82" s="1413">
        <v>1</v>
      </c>
      <c r="S82" s="1413">
        <v>1</v>
      </c>
      <c r="T82" s="1413">
        <v>1</v>
      </c>
      <c r="U82" s="1413">
        <v>1</v>
      </c>
      <c r="V82" s="1413">
        <v>1</v>
      </c>
      <c r="W82" s="1413">
        <v>1</v>
      </c>
      <c r="X82" s="1413">
        <v>1</v>
      </c>
      <c r="Y82" s="1413">
        <v>1</v>
      </c>
      <c r="Z82" s="1413">
        <v>1</v>
      </c>
      <c r="AA82" s="1457" t="s">
        <v>841</v>
      </c>
      <c r="AB82" s="1441">
        <v>8.9999999999999993E-3</v>
      </c>
      <c r="AC82" s="1443" t="s">
        <v>2018</v>
      </c>
      <c r="AD82" s="1473" t="s">
        <v>842</v>
      </c>
      <c r="AE82" s="1313" t="s">
        <v>2193</v>
      </c>
      <c r="AF82" s="1052" t="s">
        <v>492</v>
      </c>
      <c r="AG82" s="1483" t="s">
        <v>447</v>
      </c>
      <c r="AH82" s="1054" t="s">
        <v>462</v>
      </c>
      <c r="AI82" s="1078" t="s">
        <v>233</v>
      </c>
      <c r="AJ82" s="1077" t="s">
        <v>241</v>
      </c>
      <c r="AK82" s="1052">
        <v>59</v>
      </c>
      <c r="AL82" s="1075">
        <v>0.95</v>
      </c>
      <c r="AM82" s="1052">
        <v>2021</v>
      </c>
      <c r="AN82" s="1072">
        <v>44927</v>
      </c>
      <c r="AO82" s="1052" t="s">
        <v>485</v>
      </c>
      <c r="AP82" s="1075"/>
      <c r="AQ82" s="1075">
        <v>0.95</v>
      </c>
      <c r="AR82" s="1075">
        <v>0.95</v>
      </c>
      <c r="AS82" s="1075">
        <v>0.95</v>
      </c>
      <c r="AT82" s="1075">
        <v>0.95</v>
      </c>
      <c r="AU82" s="1075">
        <v>0.95</v>
      </c>
      <c r="AV82" s="1075">
        <v>0.95</v>
      </c>
      <c r="AW82" s="1075">
        <v>0.95</v>
      </c>
      <c r="AX82" s="1075">
        <v>0.95</v>
      </c>
      <c r="AY82" s="1075">
        <v>0.95</v>
      </c>
      <c r="AZ82" s="1075">
        <v>0.95</v>
      </c>
      <c r="BA82" s="1084"/>
      <c r="BB82" s="1052"/>
      <c r="BC82" s="1318">
        <v>0.95</v>
      </c>
      <c r="BD82" s="1071"/>
      <c r="BE82" s="1113"/>
      <c r="BF82" s="1061"/>
      <c r="BG82" s="1054"/>
      <c r="BH82" s="1071">
        <v>141</v>
      </c>
      <c r="BI82" s="1094">
        <f>+BH82</f>
        <v>141</v>
      </c>
      <c r="BJ82" s="1061" t="s">
        <v>486</v>
      </c>
      <c r="BK82" s="1054">
        <v>7771</v>
      </c>
      <c r="BL82" s="1071">
        <v>145</v>
      </c>
      <c r="BM82" s="1113"/>
      <c r="BN82" s="1061"/>
      <c r="BO82" s="1054">
        <v>7771</v>
      </c>
      <c r="BP82" s="1069">
        <v>150</v>
      </c>
      <c r="BQ82" s="1069"/>
      <c r="BR82" s="1069"/>
      <c r="BS82" s="1069"/>
      <c r="BT82" s="1069">
        <v>154</v>
      </c>
      <c r="BU82" s="1069"/>
      <c r="BV82" s="1069"/>
      <c r="BW82" s="1069"/>
      <c r="BX82" s="1069">
        <v>159</v>
      </c>
      <c r="BY82" s="1069"/>
      <c r="BZ82" s="1069"/>
      <c r="CA82" s="1069"/>
      <c r="CB82" s="1069">
        <v>163</v>
      </c>
      <c r="CC82" s="1069"/>
      <c r="CD82" s="1069"/>
      <c r="CE82" s="1069"/>
      <c r="CF82" s="1069">
        <v>168</v>
      </c>
      <c r="CG82" s="1069"/>
      <c r="CH82" s="1069"/>
      <c r="CI82" s="1069"/>
      <c r="CJ82" s="1069">
        <v>173</v>
      </c>
      <c r="CK82" s="1069"/>
      <c r="CL82" s="1069"/>
      <c r="CM82" s="1069"/>
      <c r="CN82" s="1069">
        <v>179</v>
      </c>
      <c r="CO82" s="1069"/>
      <c r="CP82" s="1069"/>
      <c r="CQ82" s="1069"/>
      <c r="CR82" s="1069">
        <v>184</v>
      </c>
      <c r="CS82" s="1069"/>
      <c r="CT82" s="1069"/>
      <c r="CU82" s="1069"/>
      <c r="CV82" s="1320"/>
      <c r="CW82" s="1082"/>
      <c r="CX82" s="1082"/>
      <c r="CY82" s="1082"/>
      <c r="CZ82" s="1114"/>
      <c r="DA82" s="1082"/>
      <c r="DB82" s="1082"/>
      <c r="DC82" s="1082"/>
      <c r="DD82" s="1321">
        <f>(BH82+BL82+BP82+BT82+BX82+CB82+CF82+CJ82+CN82+CR82)</f>
        <v>1616</v>
      </c>
      <c r="DE82" s="1313" t="s">
        <v>493</v>
      </c>
      <c r="DF82" s="1443" t="s">
        <v>465</v>
      </c>
      <c r="DG82" s="1443" t="s">
        <v>487</v>
      </c>
      <c r="DH82" s="1068" t="s">
        <v>488</v>
      </c>
      <c r="DI82" s="1068">
        <v>3115968161</v>
      </c>
      <c r="DJ82" s="1329" t="s">
        <v>489</v>
      </c>
      <c r="DK82" s="1055"/>
      <c r="DL82" s="1055"/>
      <c r="DM82" s="1055"/>
      <c r="DN82" s="1055"/>
      <c r="DO82" s="1055"/>
      <c r="DP82" s="1055"/>
    </row>
    <row r="83" spans="1:122" s="1102" customFormat="1" ht="32.25" customHeight="1" x14ac:dyDescent="0.25">
      <c r="A83" s="1097" t="s">
        <v>807</v>
      </c>
      <c r="B83" s="1318"/>
      <c r="C83" s="1457" t="s">
        <v>838</v>
      </c>
      <c r="D83" s="1318"/>
      <c r="E83" s="1444" t="s">
        <v>839</v>
      </c>
      <c r="F83" s="1444" t="s">
        <v>840</v>
      </c>
      <c r="G83" s="1445" t="s">
        <v>232</v>
      </c>
      <c r="H83" s="1054" t="s">
        <v>233</v>
      </c>
      <c r="I83" s="1054" t="s">
        <v>111</v>
      </c>
      <c r="J83" s="1054" t="s">
        <v>111</v>
      </c>
      <c r="K83" s="1054">
        <v>2023</v>
      </c>
      <c r="L83" s="1054">
        <v>2034</v>
      </c>
      <c r="M83" s="1318"/>
      <c r="N83" s="1318">
        <v>1</v>
      </c>
      <c r="O83" s="1318">
        <v>1</v>
      </c>
      <c r="P83" s="1318">
        <v>1</v>
      </c>
      <c r="Q83" s="1318">
        <v>1</v>
      </c>
      <c r="R83" s="1318">
        <v>1</v>
      </c>
      <c r="S83" s="1318">
        <v>1</v>
      </c>
      <c r="T83" s="1318">
        <v>1</v>
      </c>
      <c r="U83" s="1318">
        <v>1</v>
      </c>
      <c r="V83" s="1318">
        <v>1</v>
      </c>
      <c r="W83" s="1318">
        <v>1</v>
      </c>
      <c r="X83" s="1318">
        <v>1</v>
      </c>
      <c r="Y83" s="1318">
        <v>1</v>
      </c>
      <c r="Z83" s="1318">
        <v>1</v>
      </c>
      <c r="AA83" s="1440" t="s">
        <v>843</v>
      </c>
      <c r="AB83" s="1441">
        <v>8.9999999999999993E-3</v>
      </c>
      <c r="AC83" s="1443" t="s">
        <v>844</v>
      </c>
      <c r="AD83" s="1473" t="s">
        <v>845</v>
      </c>
      <c r="AE83" s="1313" t="s">
        <v>2193</v>
      </c>
      <c r="AF83" s="1054" t="s">
        <v>294</v>
      </c>
      <c r="AG83" s="1483" t="s">
        <v>295</v>
      </c>
      <c r="AH83" s="1054" t="s">
        <v>666</v>
      </c>
      <c r="AI83" s="1054" t="s">
        <v>240</v>
      </c>
      <c r="AJ83" s="1313" t="s">
        <v>241</v>
      </c>
      <c r="AK83" s="1054">
        <v>143</v>
      </c>
      <c r="AL83" s="1052" t="s">
        <v>111</v>
      </c>
      <c r="AM83" s="1052" t="s">
        <v>111</v>
      </c>
      <c r="AN83" s="1072">
        <v>44713</v>
      </c>
      <c r="AO83" s="1072">
        <v>49309</v>
      </c>
      <c r="AP83" s="1052">
        <v>1</v>
      </c>
      <c r="AQ83" s="1052">
        <v>1</v>
      </c>
      <c r="AR83" s="1052">
        <v>1</v>
      </c>
      <c r="AS83" s="1052">
        <v>1</v>
      </c>
      <c r="AT83" s="1052">
        <v>1</v>
      </c>
      <c r="AU83" s="1052">
        <v>1</v>
      </c>
      <c r="AV83" s="1052">
        <v>1</v>
      </c>
      <c r="AW83" s="1052">
        <v>1</v>
      </c>
      <c r="AX83" s="1052">
        <v>1</v>
      </c>
      <c r="AY83" s="1052">
        <v>1</v>
      </c>
      <c r="AZ83" s="1052">
        <v>1</v>
      </c>
      <c r="BA83" s="1052">
        <v>1</v>
      </c>
      <c r="BB83" s="1052">
        <v>1</v>
      </c>
      <c r="BC83" s="1052">
        <f>SUBTOTAL(9,AP83:BB83)</f>
        <v>13</v>
      </c>
      <c r="BD83" s="1071">
        <v>3</v>
      </c>
      <c r="BE83" s="1064">
        <v>3</v>
      </c>
      <c r="BF83" s="1061" t="s">
        <v>297</v>
      </c>
      <c r="BG83" s="1054">
        <v>7851</v>
      </c>
      <c r="BH83" s="1071">
        <v>3</v>
      </c>
      <c r="BI83" s="1064">
        <v>3</v>
      </c>
      <c r="BJ83" s="1061" t="s">
        <v>297</v>
      </c>
      <c r="BK83" s="1054">
        <v>7851</v>
      </c>
      <c r="BL83" s="1071">
        <v>3</v>
      </c>
      <c r="BM83" s="1064">
        <v>3</v>
      </c>
      <c r="BN83" s="1061" t="s">
        <v>297</v>
      </c>
      <c r="BO83" s="1054">
        <v>7851</v>
      </c>
      <c r="BP83" s="1331">
        <v>3</v>
      </c>
      <c r="BQ83" s="1052"/>
      <c r="BR83" s="1071"/>
      <c r="BS83" s="1071"/>
      <c r="BT83" s="1331">
        <v>3</v>
      </c>
      <c r="BU83" s="1052"/>
      <c r="BV83" s="1071"/>
      <c r="BW83" s="1071"/>
      <c r="BX83" s="1331">
        <v>3</v>
      </c>
      <c r="BY83" s="1052"/>
      <c r="BZ83" s="1071"/>
      <c r="CA83" s="1071"/>
      <c r="CB83" s="1331">
        <v>4</v>
      </c>
      <c r="CC83" s="1052"/>
      <c r="CD83" s="1071"/>
      <c r="CE83" s="1071"/>
      <c r="CF83" s="1331">
        <v>4</v>
      </c>
      <c r="CG83" s="1052"/>
      <c r="CH83" s="1071"/>
      <c r="CI83" s="1071"/>
      <c r="CJ83" s="1331">
        <v>4</v>
      </c>
      <c r="CK83" s="1052"/>
      <c r="CL83" s="1071"/>
      <c r="CM83" s="1071"/>
      <c r="CN83" s="1331">
        <v>4</v>
      </c>
      <c r="CO83" s="1052"/>
      <c r="CP83" s="1071"/>
      <c r="CQ83" s="1071"/>
      <c r="CR83" s="1331">
        <v>4</v>
      </c>
      <c r="CS83" s="1052"/>
      <c r="CT83" s="1071"/>
      <c r="CU83" s="1071"/>
      <c r="CV83" s="1320">
        <v>4</v>
      </c>
      <c r="CW83" s="1052"/>
      <c r="CX83" s="1071"/>
      <c r="CY83" s="1071"/>
      <c r="CZ83" s="1114">
        <v>4</v>
      </c>
      <c r="DA83" s="1052"/>
      <c r="DB83" s="1071"/>
      <c r="DC83" s="1071"/>
      <c r="DD83" s="1321">
        <f>BD83+BH83+BL83+BP83+BT83+BX83+CB83+CF83+CJ83+CN83+CR83+CV83+CZ83</f>
        <v>46</v>
      </c>
      <c r="DE83" s="1313" t="s">
        <v>298</v>
      </c>
      <c r="DF83" s="1440" t="s">
        <v>299</v>
      </c>
      <c r="DG83" s="1440" t="s">
        <v>300</v>
      </c>
      <c r="DH83" s="1068" t="s">
        <v>301</v>
      </c>
      <c r="DI83" s="1068" t="s">
        <v>302</v>
      </c>
      <c r="DJ83" s="1329" t="s">
        <v>303</v>
      </c>
      <c r="DK83" s="1065"/>
      <c r="DL83" s="1065"/>
      <c r="DM83" s="1065"/>
      <c r="DN83" s="1065"/>
      <c r="DO83" s="1065"/>
      <c r="DP83" s="1065"/>
      <c r="DQ83" s="1101"/>
      <c r="DR83" s="1101"/>
    </row>
    <row r="84" spans="1:122" s="1101" customFormat="1" ht="32.25" customHeight="1" x14ac:dyDescent="0.25">
      <c r="A84" s="1097" t="s">
        <v>807</v>
      </c>
      <c r="B84" s="1318"/>
      <c r="C84" s="1457" t="s">
        <v>838</v>
      </c>
      <c r="D84" s="1318"/>
      <c r="E84" s="1444" t="s">
        <v>839</v>
      </c>
      <c r="F84" s="1444" t="s">
        <v>840</v>
      </c>
      <c r="G84" s="1445" t="s">
        <v>232</v>
      </c>
      <c r="H84" s="1054" t="s">
        <v>233</v>
      </c>
      <c r="I84" s="1054" t="s">
        <v>111</v>
      </c>
      <c r="J84" s="1054" t="s">
        <v>111</v>
      </c>
      <c r="K84" s="1054">
        <v>2023</v>
      </c>
      <c r="L84" s="1054">
        <v>2034</v>
      </c>
      <c r="M84" s="1318"/>
      <c r="N84" s="1318">
        <v>1</v>
      </c>
      <c r="O84" s="1318">
        <v>1</v>
      </c>
      <c r="P84" s="1318">
        <v>1</v>
      </c>
      <c r="Q84" s="1318">
        <v>1</v>
      </c>
      <c r="R84" s="1318">
        <v>1</v>
      </c>
      <c r="S84" s="1318">
        <v>1</v>
      </c>
      <c r="T84" s="1318">
        <v>1</v>
      </c>
      <c r="U84" s="1318">
        <v>1</v>
      </c>
      <c r="V84" s="1318">
        <v>1</v>
      </c>
      <c r="W84" s="1318">
        <v>1</v>
      </c>
      <c r="X84" s="1318">
        <v>1</v>
      </c>
      <c r="Y84" s="1318">
        <v>1</v>
      </c>
      <c r="Z84" s="1318">
        <v>1</v>
      </c>
      <c r="AA84" s="1440" t="s">
        <v>846</v>
      </c>
      <c r="AB84" s="1441">
        <v>8.9999999999999993E-3</v>
      </c>
      <c r="AC84" s="1443" t="s">
        <v>847</v>
      </c>
      <c r="AD84" s="1443" t="s">
        <v>848</v>
      </c>
      <c r="AE84" s="1313" t="s">
        <v>2193</v>
      </c>
      <c r="AF84" s="1054" t="s">
        <v>418</v>
      </c>
      <c r="AG84" s="1483" t="s">
        <v>419</v>
      </c>
      <c r="AH84" s="1327" t="s">
        <v>335</v>
      </c>
      <c r="AI84" s="1054" t="s">
        <v>240</v>
      </c>
      <c r="AJ84" s="1313" t="s">
        <v>241</v>
      </c>
      <c r="AK84" s="1054">
        <v>156</v>
      </c>
      <c r="AL84" s="1052" t="s">
        <v>111</v>
      </c>
      <c r="AM84" s="1052" t="s">
        <v>111</v>
      </c>
      <c r="AN84" s="1356">
        <v>44562</v>
      </c>
      <c r="AO84" s="1072">
        <v>48944</v>
      </c>
      <c r="AP84" s="1054">
        <f t="shared" ref="AP84:BA84" si="2">2+1</f>
        <v>3</v>
      </c>
      <c r="AQ84" s="1054">
        <f t="shared" si="2"/>
        <v>3</v>
      </c>
      <c r="AR84" s="1054">
        <f t="shared" si="2"/>
        <v>3</v>
      </c>
      <c r="AS84" s="1054">
        <f t="shared" si="2"/>
        <v>3</v>
      </c>
      <c r="AT84" s="1054">
        <f t="shared" si="2"/>
        <v>3</v>
      </c>
      <c r="AU84" s="1054">
        <f t="shared" si="2"/>
        <v>3</v>
      </c>
      <c r="AV84" s="1054">
        <f t="shared" si="2"/>
        <v>3</v>
      </c>
      <c r="AW84" s="1054">
        <f t="shared" si="2"/>
        <v>3</v>
      </c>
      <c r="AX84" s="1054">
        <f t="shared" si="2"/>
        <v>3</v>
      </c>
      <c r="AY84" s="1054">
        <f t="shared" si="2"/>
        <v>3</v>
      </c>
      <c r="AZ84" s="1054">
        <f t="shared" si="2"/>
        <v>3</v>
      </c>
      <c r="BA84" s="1054">
        <f t="shared" si="2"/>
        <v>3</v>
      </c>
      <c r="BB84" s="1054"/>
      <c r="BC84" s="1074">
        <f>+SUM(AP84:BB84)</f>
        <v>36</v>
      </c>
      <c r="BD84" s="1071">
        <f>15.5+ 3</f>
        <v>18.5</v>
      </c>
      <c r="BE84" s="1085">
        <f>+BD84</f>
        <v>18.5</v>
      </c>
      <c r="BF84" s="1061" t="s">
        <v>849</v>
      </c>
      <c r="BG84" s="1054" t="s">
        <v>850</v>
      </c>
      <c r="BH84" s="1071">
        <f>15.965+3.09</f>
        <v>19.055</v>
      </c>
      <c r="BI84" s="1061">
        <f>+BH84</f>
        <v>19.055</v>
      </c>
      <c r="BJ84" s="1061" t="s">
        <v>849</v>
      </c>
      <c r="BK84" s="1054" t="s">
        <v>850</v>
      </c>
      <c r="BL84" s="1071">
        <f>+(BH84*1.03)</f>
        <v>19.626650000000001</v>
      </c>
      <c r="BM84" s="1085">
        <f>+BL84</f>
        <v>19.626650000000001</v>
      </c>
      <c r="BN84" s="1061" t="s">
        <v>849</v>
      </c>
      <c r="BO84" s="1054" t="s">
        <v>850</v>
      </c>
      <c r="BP84" s="1061">
        <f>BL84*1.03</f>
        <v>20.215449500000002</v>
      </c>
      <c r="BQ84" s="1061"/>
      <c r="BR84" s="1061"/>
      <c r="BS84" s="1054"/>
      <c r="BT84" s="1069">
        <f>+(BP84*1.03)</f>
        <v>20.821912985000001</v>
      </c>
      <c r="BU84" s="1085"/>
      <c r="BV84" s="1061"/>
      <c r="BW84" s="1054"/>
      <c r="BX84" s="1061">
        <f>BT84*1.03</f>
        <v>21.446570374550003</v>
      </c>
      <c r="BY84" s="1061"/>
      <c r="BZ84" s="1061"/>
      <c r="CA84" s="1054"/>
      <c r="CB84" s="1069">
        <f>+(BX84*1.03)</f>
        <v>22.089967485786502</v>
      </c>
      <c r="CC84" s="1085"/>
      <c r="CD84" s="1061"/>
      <c r="CE84" s="1054"/>
      <c r="CF84" s="1061">
        <f>CB84*1.03</f>
        <v>22.752666510360097</v>
      </c>
      <c r="CG84" s="1061"/>
      <c r="CH84" s="1061"/>
      <c r="CI84" s="1054"/>
      <c r="CJ84" s="1069">
        <f>+(CF84*1.03)</f>
        <v>23.4352465056709</v>
      </c>
      <c r="CK84" s="1085"/>
      <c r="CL84" s="1061"/>
      <c r="CM84" s="1054"/>
      <c r="CN84" s="1061">
        <f>CJ84*1.03</f>
        <v>24.138303900841027</v>
      </c>
      <c r="CO84" s="1061"/>
      <c r="CP84" s="1061"/>
      <c r="CQ84" s="1054"/>
      <c r="CR84" s="1069">
        <f>+(CN84*1.03)</f>
        <v>24.862453017866258</v>
      </c>
      <c r="CS84" s="1085"/>
      <c r="CT84" s="1061"/>
      <c r="CU84" s="1054"/>
      <c r="CV84" s="1320">
        <f>CR84*1.03</f>
        <v>25.608326608402248</v>
      </c>
      <c r="CW84" s="1061"/>
      <c r="CX84" s="1061"/>
      <c r="CY84" s="1054"/>
      <c r="CZ84" s="1114"/>
      <c r="DA84" s="1052"/>
      <c r="DB84" s="1052"/>
      <c r="DC84" s="1052"/>
      <c r="DD84" s="1321">
        <f>+BD84+BH84+BL84+BP84+BT84+BX84+CB84+CJ84+CN84+CR84+CV84+CF84</f>
        <v>262.55254688847708</v>
      </c>
      <c r="DE84" s="1313" t="s">
        <v>540</v>
      </c>
      <c r="DF84" s="1440" t="s">
        <v>435</v>
      </c>
      <c r="DG84" s="1440" t="s">
        <v>851</v>
      </c>
      <c r="DH84" s="1065" t="s">
        <v>437</v>
      </c>
      <c r="DI84" s="1065">
        <v>3795750</v>
      </c>
      <c r="DJ84" s="1329" t="s">
        <v>438</v>
      </c>
      <c r="DK84" s="1066" t="s">
        <v>439</v>
      </c>
      <c r="DL84" s="1066" t="s">
        <v>852</v>
      </c>
      <c r="DM84" s="1066" t="s">
        <v>853</v>
      </c>
      <c r="DN84" s="1065" t="s">
        <v>854</v>
      </c>
      <c r="DO84" s="1065">
        <v>4320410</v>
      </c>
      <c r="DP84" s="1329" t="s">
        <v>855</v>
      </c>
    </row>
    <row r="85" spans="1:122" s="1053" customFormat="1" ht="32.25" customHeight="1" x14ac:dyDescent="0.2">
      <c r="A85" s="1097" t="s">
        <v>807</v>
      </c>
      <c r="B85" s="1318"/>
      <c r="C85" s="1457" t="s">
        <v>838</v>
      </c>
      <c r="D85" s="1318"/>
      <c r="E85" s="1444" t="s">
        <v>839</v>
      </c>
      <c r="F85" s="1444" t="s">
        <v>840</v>
      </c>
      <c r="G85" s="1445" t="s">
        <v>232</v>
      </c>
      <c r="H85" s="1054" t="s">
        <v>233</v>
      </c>
      <c r="I85" s="1054" t="s">
        <v>111</v>
      </c>
      <c r="J85" s="1054" t="s">
        <v>111</v>
      </c>
      <c r="K85" s="1054">
        <v>2023</v>
      </c>
      <c r="L85" s="1054">
        <v>2034</v>
      </c>
      <c r="M85" s="1318"/>
      <c r="N85" s="1318">
        <v>1</v>
      </c>
      <c r="O85" s="1318">
        <v>1</v>
      </c>
      <c r="P85" s="1318">
        <v>1</v>
      </c>
      <c r="Q85" s="1318">
        <v>1</v>
      </c>
      <c r="R85" s="1318">
        <v>1</v>
      </c>
      <c r="S85" s="1318">
        <v>1</v>
      </c>
      <c r="T85" s="1318">
        <v>1</v>
      </c>
      <c r="U85" s="1318">
        <v>1</v>
      </c>
      <c r="V85" s="1318">
        <v>1</v>
      </c>
      <c r="W85" s="1318">
        <v>1</v>
      </c>
      <c r="X85" s="1318">
        <v>1</v>
      </c>
      <c r="Y85" s="1318">
        <v>1</v>
      </c>
      <c r="Z85" s="1318">
        <v>1</v>
      </c>
      <c r="AA85" s="1440" t="s">
        <v>856</v>
      </c>
      <c r="AB85" s="1441">
        <v>8.9999999999999993E-3</v>
      </c>
      <c r="AC85" s="1448" t="s">
        <v>857</v>
      </c>
      <c r="AD85" s="1448" t="s">
        <v>858</v>
      </c>
      <c r="AE85" s="1313" t="s">
        <v>2193</v>
      </c>
      <c r="AF85" s="1091" t="s">
        <v>418</v>
      </c>
      <c r="AG85" s="1483" t="s">
        <v>419</v>
      </c>
      <c r="AH85" s="1091" t="s">
        <v>859</v>
      </c>
      <c r="AI85" s="1091" t="s">
        <v>240</v>
      </c>
      <c r="AJ85" s="1313" t="s">
        <v>241</v>
      </c>
      <c r="AK85" s="1091">
        <v>153</v>
      </c>
      <c r="AL85" s="1052">
        <v>7</v>
      </c>
      <c r="AM85" s="1052">
        <v>2021</v>
      </c>
      <c r="AN85" s="1072">
        <v>44562</v>
      </c>
      <c r="AO85" s="1072">
        <v>48944</v>
      </c>
      <c r="AP85" s="1052">
        <v>10</v>
      </c>
      <c r="AQ85" s="1052">
        <v>10</v>
      </c>
      <c r="AR85" s="1052">
        <v>10</v>
      </c>
      <c r="AS85" s="1052">
        <v>12</v>
      </c>
      <c r="AT85" s="1052">
        <v>12</v>
      </c>
      <c r="AU85" s="1052">
        <v>12</v>
      </c>
      <c r="AV85" s="1052">
        <v>12</v>
      </c>
      <c r="AW85" s="1052">
        <v>15</v>
      </c>
      <c r="AX85" s="1052">
        <v>15</v>
      </c>
      <c r="AY85" s="1052">
        <v>15</v>
      </c>
      <c r="AZ85" s="1052">
        <v>15</v>
      </c>
      <c r="BA85" s="1052">
        <v>15</v>
      </c>
      <c r="BB85" s="1054"/>
      <c r="BC85" s="1074">
        <f>+SUM(AP85:BB85)</f>
        <v>153</v>
      </c>
      <c r="BD85" s="1071">
        <v>111.90949999999999</v>
      </c>
      <c r="BE85" s="1077">
        <v>111.90949999999999</v>
      </c>
      <c r="BF85" s="1077" t="s">
        <v>325</v>
      </c>
      <c r="BG85" s="1052">
        <v>7639</v>
      </c>
      <c r="BH85" s="1071">
        <v>112</v>
      </c>
      <c r="BI85" s="1085">
        <v>112</v>
      </c>
      <c r="BJ85" s="1077" t="s">
        <v>325</v>
      </c>
      <c r="BK85" s="1052">
        <v>7639</v>
      </c>
      <c r="BL85" s="1071">
        <v>112</v>
      </c>
      <c r="BM85" s="1085">
        <v>112</v>
      </c>
      <c r="BN85" s="1077" t="s">
        <v>325</v>
      </c>
      <c r="BO85" s="1052">
        <v>7639</v>
      </c>
      <c r="BP85" s="1085">
        <v>115.36</v>
      </c>
      <c r="BQ85" s="1085"/>
      <c r="BR85" s="1077"/>
      <c r="BS85" s="1052"/>
      <c r="BT85" s="1085">
        <v>118.82080000000001</v>
      </c>
      <c r="BU85" s="1085"/>
      <c r="BV85" s="1077"/>
      <c r="BW85" s="1052"/>
      <c r="BX85" s="1085">
        <v>122.385424</v>
      </c>
      <c r="BY85" s="1085"/>
      <c r="BZ85" s="1077"/>
      <c r="CA85" s="1052"/>
      <c r="CB85" s="1085">
        <v>126.05698599999999</v>
      </c>
      <c r="CC85" s="1085"/>
      <c r="CD85" s="1077"/>
      <c r="CE85" s="1052"/>
      <c r="CF85" s="1085">
        <v>129.838696</v>
      </c>
      <c r="CG85" s="1085"/>
      <c r="CH85" s="1077"/>
      <c r="CI85" s="1052"/>
      <c r="CJ85" s="1085">
        <v>133.733857</v>
      </c>
      <c r="CK85" s="1085"/>
      <c r="CL85" s="1077"/>
      <c r="CM85" s="1052"/>
      <c r="CN85" s="1085">
        <v>137.74587199999999</v>
      </c>
      <c r="CO85" s="1085"/>
      <c r="CP85" s="1077"/>
      <c r="CQ85" s="1052"/>
      <c r="CR85" s="1085">
        <v>141.87824900000001</v>
      </c>
      <c r="CS85" s="1085"/>
      <c r="CT85" s="1077"/>
      <c r="CU85" s="1052"/>
      <c r="CV85" s="1320">
        <v>146.13459599999999</v>
      </c>
      <c r="CW85" s="1085"/>
      <c r="CX85" s="1077"/>
      <c r="CY85" s="1052"/>
      <c r="CZ85" s="1114"/>
      <c r="DA85" s="1052"/>
      <c r="DB85" s="1052"/>
      <c r="DC85" s="1052"/>
      <c r="DD85" s="1321">
        <f>+BD85+BH85+BL85+BP85+BT85+BX85+CB85+CJ85+CN85+CR85+CV85+CF85</f>
        <v>1507.8639799999999</v>
      </c>
      <c r="DE85" s="1313" t="s">
        <v>540</v>
      </c>
      <c r="DF85" s="1440" t="s">
        <v>860</v>
      </c>
      <c r="DG85" s="1440" t="s">
        <v>861</v>
      </c>
      <c r="DH85" s="1068" t="s">
        <v>862</v>
      </c>
      <c r="DI85" s="1068">
        <v>3112249001</v>
      </c>
      <c r="DJ85" s="1329" t="s">
        <v>863</v>
      </c>
      <c r="DK85" s="1357"/>
      <c r="DL85" s="1357"/>
      <c r="DM85" s="1357"/>
      <c r="DN85" s="1068"/>
      <c r="DO85" s="1068"/>
      <c r="DP85" s="1068"/>
      <c r="DQ85" s="1101"/>
      <c r="DR85" s="1101"/>
    </row>
    <row r="86" spans="1:122" s="1058" customFormat="1" ht="32.25" customHeight="1" x14ac:dyDescent="0.2">
      <c r="A86" s="1097" t="s">
        <v>807</v>
      </c>
      <c r="B86" s="1318"/>
      <c r="C86" s="1457" t="s">
        <v>838</v>
      </c>
      <c r="D86" s="1318"/>
      <c r="E86" s="1444" t="s">
        <v>839</v>
      </c>
      <c r="F86" s="1444" t="s">
        <v>840</v>
      </c>
      <c r="G86" s="1445" t="s">
        <v>232</v>
      </c>
      <c r="H86" s="1054" t="s">
        <v>233</v>
      </c>
      <c r="I86" s="1054" t="s">
        <v>111</v>
      </c>
      <c r="J86" s="1054" t="s">
        <v>111</v>
      </c>
      <c r="K86" s="1054">
        <v>2023</v>
      </c>
      <c r="L86" s="1054">
        <v>2034</v>
      </c>
      <c r="M86" s="1318"/>
      <c r="N86" s="1318">
        <v>1</v>
      </c>
      <c r="O86" s="1318">
        <v>1</v>
      </c>
      <c r="P86" s="1318">
        <v>1</v>
      </c>
      <c r="Q86" s="1318">
        <v>1</v>
      </c>
      <c r="R86" s="1318">
        <v>1</v>
      </c>
      <c r="S86" s="1318">
        <v>1</v>
      </c>
      <c r="T86" s="1318">
        <v>1</v>
      </c>
      <c r="U86" s="1318">
        <v>1</v>
      </c>
      <c r="V86" s="1318">
        <v>1</v>
      </c>
      <c r="W86" s="1318">
        <v>1</v>
      </c>
      <c r="X86" s="1318">
        <v>1</v>
      </c>
      <c r="Y86" s="1318">
        <v>1</v>
      </c>
      <c r="Z86" s="1318">
        <v>1</v>
      </c>
      <c r="AA86" s="1443" t="s">
        <v>864</v>
      </c>
      <c r="AB86" s="1441">
        <v>8.9999999999999993E-3</v>
      </c>
      <c r="AC86" s="1443" t="s">
        <v>865</v>
      </c>
      <c r="AD86" s="1473" t="s">
        <v>866</v>
      </c>
      <c r="AE86" s="1313" t="s">
        <v>2193</v>
      </c>
      <c r="AF86" s="1052" t="s">
        <v>446</v>
      </c>
      <c r="AG86" s="1483" t="s">
        <v>867</v>
      </c>
      <c r="AH86" s="1054" t="s">
        <v>868</v>
      </c>
      <c r="AI86" s="1054" t="s">
        <v>240</v>
      </c>
      <c r="AJ86" s="1313" t="s">
        <v>554</v>
      </c>
      <c r="AK86" s="1052"/>
      <c r="AL86" s="1052">
        <v>2</v>
      </c>
      <c r="AM86" s="1052">
        <v>2021</v>
      </c>
      <c r="AN86" s="1072">
        <v>44713</v>
      </c>
      <c r="AO86" s="1072">
        <v>48944</v>
      </c>
      <c r="AP86" s="1052">
        <v>2</v>
      </c>
      <c r="AQ86" s="1052">
        <v>3</v>
      </c>
      <c r="AR86" s="1052">
        <v>3</v>
      </c>
      <c r="AS86" s="1052">
        <v>3</v>
      </c>
      <c r="AT86" s="1052">
        <v>3</v>
      </c>
      <c r="AU86" s="1052">
        <v>3</v>
      </c>
      <c r="AV86" s="1052">
        <v>3</v>
      </c>
      <c r="AW86" s="1052">
        <v>3</v>
      </c>
      <c r="AX86" s="1052">
        <v>3</v>
      </c>
      <c r="AY86" s="1052">
        <v>3</v>
      </c>
      <c r="AZ86" s="1052">
        <v>3</v>
      </c>
      <c r="BA86" s="1052">
        <v>3</v>
      </c>
      <c r="BB86" s="1054"/>
      <c r="BC86" s="1052">
        <v>35</v>
      </c>
      <c r="BD86" s="1071">
        <v>12</v>
      </c>
      <c r="BE86" s="1069">
        <v>12</v>
      </c>
      <c r="BF86" s="1061" t="s">
        <v>869</v>
      </c>
      <c r="BG86" s="1054">
        <v>7671</v>
      </c>
      <c r="BH86" s="1359">
        <v>18.399999999999999</v>
      </c>
      <c r="BI86" s="1358">
        <v>18.399999999999999</v>
      </c>
      <c r="BJ86" s="1061" t="s">
        <v>869</v>
      </c>
      <c r="BK86" s="1054">
        <v>7671</v>
      </c>
      <c r="BL86" s="1071">
        <v>19</v>
      </c>
      <c r="BM86" s="1070">
        <v>19</v>
      </c>
      <c r="BN86" s="1061" t="s">
        <v>869</v>
      </c>
      <c r="BO86" s="1054">
        <v>7671</v>
      </c>
      <c r="BP86" s="1359">
        <v>19.5</v>
      </c>
      <c r="BQ86" s="1359">
        <v>19.5</v>
      </c>
      <c r="BR86" s="1061" t="s">
        <v>869</v>
      </c>
      <c r="BS86" s="1054">
        <v>7671</v>
      </c>
      <c r="BT86" s="1360">
        <v>20.100000000000001</v>
      </c>
      <c r="BU86" s="1360">
        <v>20.100000000000001</v>
      </c>
      <c r="BV86" s="1061" t="s">
        <v>869</v>
      </c>
      <c r="BW86" s="1054"/>
      <c r="BX86" s="1360">
        <v>20.7</v>
      </c>
      <c r="BY86" s="1360">
        <v>20.7</v>
      </c>
      <c r="BZ86" s="1061" t="s">
        <v>869</v>
      </c>
      <c r="CA86" s="1054"/>
      <c r="CB86" s="1360">
        <v>21.3</v>
      </c>
      <c r="CC86" s="1360">
        <v>21.3</v>
      </c>
      <c r="CD86" s="1061" t="s">
        <v>869</v>
      </c>
      <c r="CE86" s="1054"/>
      <c r="CF86" s="1360">
        <v>22</v>
      </c>
      <c r="CG86" s="1360">
        <v>22</v>
      </c>
      <c r="CH86" s="1061" t="s">
        <v>869</v>
      </c>
      <c r="CI86" s="1054"/>
      <c r="CJ86" s="1360">
        <v>22.6</v>
      </c>
      <c r="CK86" s="1360">
        <v>22.6</v>
      </c>
      <c r="CL86" s="1061" t="s">
        <v>869</v>
      </c>
      <c r="CM86" s="1054"/>
      <c r="CN86" s="1360">
        <v>23.3</v>
      </c>
      <c r="CO86" s="1360">
        <v>23.3</v>
      </c>
      <c r="CP86" s="1061" t="s">
        <v>869</v>
      </c>
      <c r="CQ86" s="1054"/>
      <c r="CR86" s="1360">
        <v>24</v>
      </c>
      <c r="CS86" s="1360">
        <v>24</v>
      </c>
      <c r="CT86" s="1061" t="s">
        <v>869</v>
      </c>
      <c r="CU86" s="1054"/>
      <c r="CV86" s="1360">
        <v>24.7</v>
      </c>
      <c r="CW86" s="1360">
        <v>24.7</v>
      </c>
      <c r="CX86" s="1061" t="s">
        <v>869</v>
      </c>
      <c r="CY86" s="1054"/>
      <c r="CZ86" s="1114"/>
      <c r="DA86" s="1052"/>
      <c r="DB86" s="1052"/>
      <c r="DC86" s="1052"/>
      <c r="DD86" s="1321">
        <f>(CV86+CR86+CN86+CJ86+CF86+CB86+BX86+BT86+BP86+BL86+BH86+BE86)</f>
        <v>247.6</v>
      </c>
      <c r="DE86" s="1052" t="s">
        <v>870</v>
      </c>
      <c r="DF86" s="1443" t="s">
        <v>871</v>
      </c>
      <c r="DG86" s="1443" t="s">
        <v>872</v>
      </c>
      <c r="DH86" s="1068" t="s">
        <v>873</v>
      </c>
      <c r="DI86" s="1068">
        <v>3169001</v>
      </c>
      <c r="DJ86" s="1373" t="s">
        <v>874</v>
      </c>
      <c r="DK86" s="1065"/>
      <c r="DL86" s="1065"/>
      <c r="DM86" s="1065"/>
      <c r="DN86" s="1065"/>
      <c r="DO86" s="1065"/>
      <c r="DP86" s="1065"/>
      <c r="DQ86" s="1098"/>
      <c r="DR86" s="1098"/>
    </row>
    <row r="87" spans="1:122" s="1100" customFormat="1" ht="32.25" customHeight="1" x14ac:dyDescent="0.25">
      <c r="A87" s="1097" t="s">
        <v>807</v>
      </c>
      <c r="B87" s="1318"/>
      <c r="C87" s="1457" t="s">
        <v>838</v>
      </c>
      <c r="D87" s="1318"/>
      <c r="E87" s="1444" t="s">
        <v>839</v>
      </c>
      <c r="F87" s="1444" t="s">
        <v>840</v>
      </c>
      <c r="G87" s="1445" t="s">
        <v>232</v>
      </c>
      <c r="H87" s="1054" t="s">
        <v>233</v>
      </c>
      <c r="I87" s="1054" t="s">
        <v>111</v>
      </c>
      <c r="J87" s="1054" t="s">
        <v>111</v>
      </c>
      <c r="K87" s="1054">
        <v>2023</v>
      </c>
      <c r="L87" s="1054">
        <v>2034</v>
      </c>
      <c r="M87" s="1318"/>
      <c r="N87" s="1318">
        <v>1</v>
      </c>
      <c r="O87" s="1318">
        <v>1</v>
      </c>
      <c r="P87" s="1318">
        <v>1</v>
      </c>
      <c r="Q87" s="1318">
        <v>1</v>
      </c>
      <c r="R87" s="1318">
        <v>1</v>
      </c>
      <c r="S87" s="1318">
        <v>1</v>
      </c>
      <c r="T87" s="1318">
        <v>1</v>
      </c>
      <c r="U87" s="1318">
        <v>1</v>
      </c>
      <c r="V87" s="1318">
        <v>1</v>
      </c>
      <c r="W87" s="1318">
        <v>1</v>
      </c>
      <c r="X87" s="1318">
        <v>1</v>
      </c>
      <c r="Y87" s="1318">
        <v>1</v>
      </c>
      <c r="Z87" s="1318">
        <v>1</v>
      </c>
      <c r="AA87" s="1444" t="s">
        <v>875</v>
      </c>
      <c r="AB87" s="1441">
        <v>8.9999999999999993E-3</v>
      </c>
      <c r="AC87" s="1476" t="s">
        <v>876</v>
      </c>
      <c r="AD87" s="1479" t="s">
        <v>877</v>
      </c>
      <c r="AE87" s="1313" t="s">
        <v>2193</v>
      </c>
      <c r="AF87" s="1059" t="s">
        <v>446</v>
      </c>
      <c r="AG87" s="1487" t="s">
        <v>578</v>
      </c>
      <c r="AH87" s="1076" t="s">
        <v>563</v>
      </c>
      <c r="AI87" s="1076" t="s">
        <v>240</v>
      </c>
      <c r="AJ87" s="1313" t="s">
        <v>241</v>
      </c>
      <c r="AK87" s="1073">
        <v>526</v>
      </c>
      <c r="AL87" s="1052" t="s">
        <v>309</v>
      </c>
      <c r="AM87" s="1052" t="s">
        <v>309</v>
      </c>
      <c r="AN87" s="1072">
        <v>44927</v>
      </c>
      <c r="AO87" s="1072">
        <v>46022</v>
      </c>
      <c r="AP87" s="1054"/>
      <c r="AQ87" s="1075">
        <v>0.3</v>
      </c>
      <c r="AR87" s="1075">
        <v>0.3</v>
      </c>
      <c r="AS87" s="1075">
        <v>0.4</v>
      </c>
      <c r="AT87" s="1071"/>
      <c r="AU87" s="1071"/>
      <c r="AV87" s="1071"/>
      <c r="AW87" s="1071"/>
      <c r="AX87" s="1071"/>
      <c r="AY87" s="1071"/>
      <c r="AZ87" s="1071"/>
      <c r="BA87" s="1071"/>
      <c r="BB87" s="1071"/>
      <c r="BC87" s="1075">
        <v>1</v>
      </c>
      <c r="BD87" s="1071"/>
      <c r="BE87" s="1112"/>
      <c r="BF87" s="1061"/>
      <c r="BG87" s="1054"/>
      <c r="BH87" s="1071">
        <v>62</v>
      </c>
      <c r="BI87" s="1069"/>
      <c r="BJ87" s="1061"/>
      <c r="BK87" s="1054"/>
      <c r="BL87" s="1071">
        <v>62</v>
      </c>
      <c r="BM87" s="1069"/>
      <c r="BN87" s="1061"/>
      <c r="BO87" s="1054"/>
      <c r="BP87" s="1069">
        <v>62</v>
      </c>
      <c r="BQ87" s="1071"/>
      <c r="BR87" s="1313"/>
      <c r="BS87" s="1313"/>
      <c r="BT87" s="1313"/>
      <c r="BU87" s="1313"/>
      <c r="BV87" s="1313"/>
      <c r="BW87" s="1313"/>
      <c r="BX87" s="1313"/>
      <c r="BY87" s="1313"/>
      <c r="BZ87" s="1313"/>
      <c r="CA87" s="1313"/>
      <c r="CB87" s="1313"/>
      <c r="CC87" s="1313"/>
      <c r="CD87" s="1313"/>
      <c r="CE87" s="1313"/>
      <c r="CF87" s="1313"/>
      <c r="CG87" s="1313"/>
      <c r="CH87" s="1313"/>
      <c r="CI87" s="1313"/>
      <c r="CJ87" s="1313"/>
      <c r="CK87" s="1313"/>
      <c r="CL87" s="1313"/>
      <c r="CM87" s="1313"/>
      <c r="CN87" s="1313"/>
      <c r="CO87" s="1313"/>
      <c r="CP87" s="1313"/>
      <c r="CQ87" s="1313"/>
      <c r="CR87" s="1313"/>
      <c r="CS87" s="1313"/>
      <c r="CT87" s="1313"/>
      <c r="CU87" s="1313"/>
      <c r="CV87" s="1320"/>
      <c r="CW87" s="1313"/>
      <c r="CX87" s="1313"/>
      <c r="CY87" s="1313"/>
      <c r="CZ87" s="1114"/>
      <c r="DA87" s="1054"/>
      <c r="DB87" s="1054"/>
      <c r="DC87" s="1054"/>
      <c r="DD87" s="1321">
        <v>62</v>
      </c>
      <c r="DE87" s="1313" t="s">
        <v>556</v>
      </c>
      <c r="DF87" s="1444" t="s">
        <v>150</v>
      </c>
      <c r="DG87" s="1443" t="s">
        <v>878</v>
      </c>
      <c r="DH87" s="1068" t="s">
        <v>879</v>
      </c>
      <c r="DI87" s="1068"/>
      <c r="DJ87" s="1329" t="s">
        <v>880</v>
      </c>
      <c r="DK87" s="1065"/>
      <c r="DL87" s="1065"/>
      <c r="DM87" s="1065"/>
      <c r="DN87" s="1065"/>
      <c r="DO87" s="1065"/>
      <c r="DP87" s="1065"/>
    </row>
    <row r="88" spans="1:122" s="1053" customFormat="1" ht="32.25" customHeight="1" x14ac:dyDescent="0.2">
      <c r="A88" s="1097" t="s">
        <v>807</v>
      </c>
      <c r="B88" s="1318"/>
      <c r="C88" s="1457" t="s">
        <v>838</v>
      </c>
      <c r="D88" s="1318"/>
      <c r="E88" s="1444" t="s">
        <v>839</v>
      </c>
      <c r="F88" s="1444" t="s">
        <v>840</v>
      </c>
      <c r="G88" s="1445" t="s">
        <v>232</v>
      </c>
      <c r="H88" s="1054" t="s">
        <v>233</v>
      </c>
      <c r="I88" s="1054" t="s">
        <v>111</v>
      </c>
      <c r="J88" s="1054" t="s">
        <v>111</v>
      </c>
      <c r="K88" s="1054">
        <v>2023</v>
      </c>
      <c r="L88" s="1054">
        <v>2034</v>
      </c>
      <c r="M88" s="1318"/>
      <c r="N88" s="1318">
        <v>1</v>
      </c>
      <c r="O88" s="1318">
        <v>1</v>
      </c>
      <c r="P88" s="1318">
        <v>1</v>
      </c>
      <c r="Q88" s="1318">
        <v>1</v>
      </c>
      <c r="R88" s="1318">
        <v>1</v>
      </c>
      <c r="S88" s="1318">
        <v>1</v>
      </c>
      <c r="T88" s="1318">
        <v>1</v>
      </c>
      <c r="U88" s="1318">
        <v>1</v>
      </c>
      <c r="V88" s="1318">
        <v>1</v>
      </c>
      <c r="W88" s="1318">
        <v>1</v>
      </c>
      <c r="X88" s="1318">
        <v>1</v>
      </c>
      <c r="Y88" s="1318">
        <v>1</v>
      </c>
      <c r="Z88" s="1318">
        <v>1</v>
      </c>
      <c r="AA88" s="1443" t="s">
        <v>881</v>
      </c>
      <c r="AB88" s="1441">
        <v>6.0000000000000001E-3</v>
      </c>
      <c r="AC88" s="1443" t="s">
        <v>882</v>
      </c>
      <c r="AD88" s="1473" t="s">
        <v>883</v>
      </c>
      <c r="AE88" s="1313" t="s">
        <v>2193</v>
      </c>
      <c r="AF88" s="1052" t="s">
        <v>551</v>
      </c>
      <c r="AG88" s="1483" t="s">
        <v>552</v>
      </c>
      <c r="AH88" s="1076" t="s">
        <v>553</v>
      </c>
      <c r="AI88" s="1054" t="s">
        <v>240</v>
      </c>
      <c r="AJ88" s="1313" t="s">
        <v>554</v>
      </c>
      <c r="AK88" s="1052"/>
      <c r="AL88" s="1052">
        <v>1</v>
      </c>
      <c r="AM88" s="1052">
        <v>2022</v>
      </c>
      <c r="AN88" s="1072">
        <v>44835</v>
      </c>
      <c r="AO88" s="1072" t="s">
        <v>884</v>
      </c>
      <c r="AP88" s="1052">
        <v>1</v>
      </c>
      <c r="AQ88" s="1052">
        <v>1</v>
      </c>
      <c r="AR88" s="1052">
        <v>1</v>
      </c>
      <c r="AS88" s="1052">
        <v>1</v>
      </c>
      <c r="AT88" s="1052">
        <v>1</v>
      </c>
      <c r="AU88" s="1052">
        <v>1</v>
      </c>
      <c r="AV88" s="1052">
        <v>1</v>
      </c>
      <c r="AW88" s="1052">
        <v>1</v>
      </c>
      <c r="AX88" s="1052">
        <v>1</v>
      </c>
      <c r="AY88" s="1052">
        <v>1</v>
      </c>
      <c r="AZ88" s="1052">
        <v>1</v>
      </c>
      <c r="BA88" s="1052">
        <v>1</v>
      </c>
      <c r="BB88" s="1052">
        <v>1</v>
      </c>
      <c r="BC88" s="1052">
        <v>13</v>
      </c>
      <c r="BD88" s="1071">
        <f>5000000/1000000</f>
        <v>5</v>
      </c>
      <c r="BE88" s="1052"/>
      <c r="BF88" s="1052"/>
      <c r="BG88" s="1054" t="s">
        <v>555</v>
      </c>
      <c r="BH88" s="1071">
        <f>5000000/1000000</f>
        <v>5</v>
      </c>
      <c r="BI88" s="1069"/>
      <c r="BJ88" s="1052"/>
      <c r="BK88" s="1054" t="s">
        <v>555</v>
      </c>
      <c r="BL88" s="1071">
        <f>5000000/1000000</f>
        <v>5</v>
      </c>
      <c r="BM88" s="1052"/>
      <c r="BN88" s="1052"/>
      <c r="BO88" s="1052"/>
      <c r="BP88" s="1069">
        <f>5000000/1000000</f>
        <v>5</v>
      </c>
      <c r="BQ88" s="1052"/>
      <c r="BR88" s="1052"/>
      <c r="BS88" s="1052"/>
      <c r="BT88" s="1069">
        <f>5000000/1000000</f>
        <v>5</v>
      </c>
      <c r="BU88" s="1052"/>
      <c r="BV88" s="1052"/>
      <c r="BW88" s="1052"/>
      <c r="BX88" s="1069">
        <f>5000000/1000000</f>
        <v>5</v>
      </c>
      <c r="BY88" s="1052"/>
      <c r="BZ88" s="1052"/>
      <c r="CA88" s="1052"/>
      <c r="CB88" s="1069">
        <f>5000000/1000000</f>
        <v>5</v>
      </c>
      <c r="CC88" s="1052"/>
      <c r="CD88" s="1052"/>
      <c r="CE88" s="1052"/>
      <c r="CF88" s="1069">
        <f>5000000/1000000</f>
        <v>5</v>
      </c>
      <c r="CG88" s="1052"/>
      <c r="CH88" s="1052"/>
      <c r="CI88" s="1052"/>
      <c r="CJ88" s="1069">
        <f>5000000/1000000</f>
        <v>5</v>
      </c>
      <c r="CK88" s="1052"/>
      <c r="CL88" s="1052"/>
      <c r="CM88" s="1052"/>
      <c r="CN88" s="1069">
        <v>5</v>
      </c>
      <c r="CO88" s="1052"/>
      <c r="CP88" s="1052"/>
      <c r="CQ88" s="1052"/>
      <c r="CR88" s="1069">
        <v>5</v>
      </c>
      <c r="CS88" s="1052"/>
      <c r="CT88" s="1052"/>
      <c r="CU88" s="1052"/>
      <c r="CV88" s="1320">
        <v>5</v>
      </c>
      <c r="CW88" s="1052"/>
      <c r="CX88" s="1052"/>
      <c r="CY88" s="1052"/>
      <c r="CZ88" s="1114">
        <v>5</v>
      </c>
      <c r="DA88" s="1054"/>
      <c r="DB88" s="1054"/>
      <c r="DC88" s="1054"/>
      <c r="DD88" s="1321">
        <f>65000000/1000000</f>
        <v>65</v>
      </c>
      <c r="DE88" s="1313" t="s">
        <v>556</v>
      </c>
      <c r="DF88" s="1444" t="s">
        <v>150</v>
      </c>
      <c r="DG88" s="1496" t="s">
        <v>557</v>
      </c>
      <c r="DH88" s="1068" t="s">
        <v>558</v>
      </c>
      <c r="DI88" s="1068"/>
      <c r="DJ88" s="1329" t="s">
        <v>559</v>
      </c>
      <c r="DK88" s="1055"/>
      <c r="DL88" s="1065"/>
      <c r="DM88" s="1065"/>
      <c r="DN88" s="1065"/>
      <c r="DO88" s="1065"/>
      <c r="DP88" s="1065"/>
      <c r="DQ88" s="1101"/>
      <c r="DR88" s="1101"/>
    </row>
    <row r="89" spans="1:122" s="1053" customFormat="1" ht="32.25" customHeight="1" x14ac:dyDescent="0.2">
      <c r="A89" s="1097" t="s">
        <v>885</v>
      </c>
      <c r="B89" s="1318">
        <f>SUM(D89)</f>
        <v>0.19980000000000001</v>
      </c>
      <c r="C89" s="1444" t="s">
        <v>886</v>
      </c>
      <c r="D89" s="1318">
        <f>SUM(AB89:AB95)</f>
        <v>0.19980000000000001</v>
      </c>
      <c r="E89" s="1444" t="s">
        <v>887</v>
      </c>
      <c r="F89" s="1444" t="s">
        <v>888</v>
      </c>
      <c r="G89" s="1445" t="s">
        <v>336</v>
      </c>
      <c r="H89" s="1054" t="s">
        <v>233</v>
      </c>
      <c r="I89" s="1054" t="s">
        <v>111</v>
      </c>
      <c r="J89" s="1054" t="s">
        <v>111</v>
      </c>
      <c r="K89" s="1054">
        <v>2023</v>
      </c>
      <c r="L89" s="1054">
        <v>2034</v>
      </c>
      <c r="M89" s="1318"/>
      <c r="N89" s="1318">
        <v>1</v>
      </c>
      <c r="O89" s="1318">
        <v>1</v>
      </c>
      <c r="P89" s="1318">
        <v>1</v>
      </c>
      <c r="Q89" s="1318">
        <v>1</v>
      </c>
      <c r="R89" s="1318">
        <v>1</v>
      </c>
      <c r="S89" s="1318">
        <v>1</v>
      </c>
      <c r="T89" s="1318">
        <v>1</v>
      </c>
      <c r="U89" s="1318">
        <v>1</v>
      </c>
      <c r="V89" s="1318">
        <v>1</v>
      </c>
      <c r="W89" s="1318">
        <v>1</v>
      </c>
      <c r="X89" s="1318">
        <v>1</v>
      </c>
      <c r="Y89" s="1318">
        <v>1</v>
      </c>
      <c r="Z89" s="1318">
        <v>1</v>
      </c>
      <c r="AA89" s="1444" t="s">
        <v>889</v>
      </c>
      <c r="AB89" s="1497">
        <v>2.8000000000000001E-2</v>
      </c>
      <c r="AC89" s="1443" t="s">
        <v>890</v>
      </c>
      <c r="AD89" s="1473" t="s">
        <v>891</v>
      </c>
      <c r="AE89" s="1313" t="s">
        <v>2193</v>
      </c>
      <c r="AF89" s="1313" t="s">
        <v>892</v>
      </c>
      <c r="AG89" s="1482" t="s">
        <v>893</v>
      </c>
      <c r="AH89" s="1054" t="s">
        <v>462</v>
      </c>
      <c r="AI89" s="1078" t="s">
        <v>233</v>
      </c>
      <c r="AJ89" s="1313" t="s">
        <v>241</v>
      </c>
      <c r="AK89" s="1052">
        <v>59</v>
      </c>
      <c r="AL89" s="1075">
        <v>0.75</v>
      </c>
      <c r="AM89" s="1052">
        <v>2021</v>
      </c>
      <c r="AN89" s="1072">
        <v>44927</v>
      </c>
      <c r="AO89" s="1052" t="s">
        <v>485</v>
      </c>
      <c r="AP89" s="1075"/>
      <c r="AQ89" s="1075">
        <v>0.75</v>
      </c>
      <c r="AR89" s="1075">
        <v>0.75</v>
      </c>
      <c r="AS89" s="1075">
        <v>0.75</v>
      </c>
      <c r="AT89" s="1075">
        <v>0.75</v>
      </c>
      <c r="AU89" s="1075">
        <v>0.75</v>
      </c>
      <c r="AV89" s="1075">
        <v>0.75</v>
      </c>
      <c r="AW89" s="1075">
        <v>0.75</v>
      </c>
      <c r="AX89" s="1075">
        <v>0.75</v>
      </c>
      <c r="AY89" s="1075">
        <v>0.75</v>
      </c>
      <c r="AZ89" s="1075">
        <v>0.75</v>
      </c>
      <c r="BA89" s="1054"/>
      <c r="BB89" s="1054"/>
      <c r="BC89" s="1318">
        <v>0.75</v>
      </c>
      <c r="BD89" s="1071"/>
      <c r="BE89" s="1114"/>
      <c r="BF89" s="1077"/>
      <c r="BG89" s="1052"/>
      <c r="BH89" s="1071">
        <v>84</v>
      </c>
      <c r="BI89" s="1114">
        <f>+BH89</f>
        <v>84</v>
      </c>
      <c r="BJ89" s="1077" t="s">
        <v>486</v>
      </c>
      <c r="BK89" s="1052">
        <v>7771</v>
      </c>
      <c r="BL89" s="1071">
        <v>87</v>
      </c>
      <c r="BM89" s="1114"/>
      <c r="BN89" s="1077" t="s">
        <v>486</v>
      </c>
      <c r="BO89" s="1052">
        <v>7771</v>
      </c>
      <c r="BP89" s="1085">
        <v>89</v>
      </c>
      <c r="BQ89" s="1085"/>
      <c r="BR89" s="1085"/>
      <c r="BS89" s="1085"/>
      <c r="BT89" s="1085">
        <v>92</v>
      </c>
      <c r="BU89" s="1085"/>
      <c r="BV89" s="1085"/>
      <c r="BW89" s="1085"/>
      <c r="BX89" s="1085">
        <v>95</v>
      </c>
      <c r="BY89" s="1085"/>
      <c r="BZ89" s="1085"/>
      <c r="CA89" s="1085"/>
      <c r="CB89" s="1085">
        <v>97</v>
      </c>
      <c r="CC89" s="1085"/>
      <c r="CD89" s="1085"/>
      <c r="CE89" s="1085"/>
      <c r="CF89" s="1085">
        <v>100</v>
      </c>
      <c r="CG89" s="1085"/>
      <c r="CH89" s="1085"/>
      <c r="CI89" s="1085"/>
      <c r="CJ89" s="1085">
        <v>103</v>
      </c>
      <c r="CK89" s="1085"/>
      <c r="CL89" s="1085"/>
      <c r="CM89" s="1085"/>
      <c r="CN89" s="1085">
        <v>106</v>
      </c>
      <c r="CO89" s="1085"/>
      <c r="CP89" s="1085"/>
      <c r="CQ89" s="1085"/>
      <c r="CR89" s="1085">
        <v>110</v>
      </c>
      <c r="CS89" s="1085"/>
      <c r="CT89" s="1085"/>
      <c r="CU89" s="1085"/>
      <c r="CV89" s="1320"/>
      <c r="CW89" s="1054"/>
      <c r="CX89" s="1054"/>
      <c r="CY89" s="1054"/>
      <c r="CZ89" s="1114"/>
      <c r="DA89" s="1054"/>
      <c r="DB89" s="1054"/>
      <c r="DC89" s="1054"/>
      <c r="DD89" s="1321">
        <f>(CR89+CN89+CJ89+CF89+CB89+BX89+BT89+BP89+BL89+BI89)</f>
        <v>963</v>
      </c>
      <c r="DE89" s="1343" t="s">
        <v>493</v>
      </c>
      <c r="DF89" s="1443" t="s">
        <v>465</v>
      </c>
      <c r="DG89" s="1443" t="s">
        <v>487</v>
      </c>
      <c r="DH89" s="1088" t="s">
        <v>488</v>
      </c>
      <c r="DI89" s="1088">
        <v>3115968161</v>
      </c>
      <c r="DJ89" s="1329" t="s">
        <v>489</v>
      </c>
      <c r="DK89" s="1065"/>
      <c r="DL89" s="1065"/>
      <c r="DM89" s="1065"/>
      <c r="DN89" s="1065"/>
      <c r="DO89" s="1065"/>
      <c r="DP89" s="1065"/>
      <c r="DQ89" s="1101"/>
      <c r="DR89" s="1101"/>
    </row>
    <row r="90" spans="1:122" s="1098" customFormat="1" ht="32.25" customHeight="1" x14ac:dyDescent="0.25">
      <c r="A90" s="1097" t="s">
        <v>885</v>
      </c>
      <c r="B90" s="1318"/>
      <c r="C90" s="1444" t="s">
        <v>886</v>
      </c>
      <c r="D90" s="1318"/>
      <c r="E90" s="1444" t="s">
        <v>887</v>
      </c>
      <c r="F90" s="1444" t="s">
        <v>888</v>
      </c>
      <c r="G90" s="1445" t="s">
        <v>336</v>
      </c>
      <c r="H90" s="1054" t="s">
        <v>233</v>
      </c>
      <c r="I90" s="1054" t="s">
        <v>111</v>
      </c>
      <c r="J90" s="1054" t="s">
        <v>111</v>
      </c>
      <c r="K90" s="1054">
        <v>2023</v>
      </c>
      <c r="L90" s="1054">
        <v>2034</v>
      </c>
      <c r="M90" s="1318"/>
      <c r="N90" s="1318">
        <v>1</v>
      </c>
      <c r="O90" s="1318">
        <v>1</v>
      </c>
      <c r="P90" s="1318">
        <v>1</v>
      </c>
      <c r="Q90" s="1318">
        <v>1</v>
      </c>
      <c r="R90" s="1318">
        <v>1</v>
      </c>
      <c r="S90" s="1318">
        <v>1</v>
      </c>
      <c r="T90" s="1318">
        <v>1</v>
      </c>
      <c r="U90" s="1318">
        <v>1</v>
      </c>
      <c r="V90" s="1318">
        <v>1</v>
      </c>
      <c r="W90" s="1318">
        <v>1</v>
      </c>
      <c r="X90" s="1318">
        <v>1</v>
      </c>
      <c r="Y90" s="1318">
        <v>1</v>
      </c>
      <c r="Z90" s="1318">
        <v>1</v>
      </c>
      <c r="AA90" s="1443" t="s">
        <v>894</v>
      </c>
      <c r="AB90" s="1497">
        <v>2.8000000000000001E-2</v>
      </c>
      <c r="AC90" s="1443" t="s">
        <v>895</v>
      </c>
      <c r="AD90" s="1443" t="s">
        <v>896</v>
      </c>
      <c r="AE90" s="1313" t="s">
        <v>2193</v>
      </c>
      <c r="AF90" s="1313" t="s">
        <v>892</v>
      </c>
      <c r="AG90" s="1482" t="s">
        <v>893</v>
      </c>
      <c r="AH90" s="1313" t="s">
        <v>897</v>
      </c>
      <c r="AI90" s="1078" t="s">
        <v>240</v>
      </c>
      <c r="AJ90" s="1313" t="s">
        <v>241</v>
      </c>
      <c r="AK90" s="1313">
        <v>57</v>
      </c>
      <c r="AL90" s="1075" t="s">
        <v>111</v>
      </c>
      <c r="AM90" s="1052" t="s">
        <v>111</v>
      </c>
      <c r="AN90" s="1072">
        <v>44927</v>
      </c>
      <c r="AO90" s="1052" t="s">
        <v>485</v>
      </c>
      <c r="AP90" s="1342"/>
      <c r="AQ90" s="1342">
        <v>0.1</v>
      </c>
      <c r="AR90" s="1342">
        <v>0.1</v>
      </c>
      <c r="AS90" s="1342">
        <v>0.1</v>
      </c>
      <c r="AT90" s="1342">
        <v>0.1</v>
      </c>
      <c r="AU90" s="1342">
        <v>0.1</v>
      </c>
      <c r="AV90" s="1342">
        <v>0.1</v>
      </c>
      <c r="AW90" s="1342">
        <v>0.1</v>
      </c>
      <c r="AX90" s="1342">
        <v>0.1</v>
      </c>
      <c r="AY90" s="1342">
        <v>0.1</v>
      </c>
      <c r="AZ90" s="1342">
        <v>0.1</v>
      </c>
      <c r="BA90" s="1054"/>
      <c r="BB90" s="1054"/>
      <c r="BC90" s="1342">
        <v>1</v>
      </c>
      <c r="BD90" s="1071"/>
      <c r="BE90" s="1114"/>
      <c r="BF90" s="1071"/>
      <c r="BG90" s="1052"/>
      <c r="BH90" s="1071">
        <v>81</v>
      </c>
      <c r="BI90" s="1320">
        <v>81</v>
      </c>
      <c r="BJ90" s="1077" t="s">
        <v>486</v>
      </c>
      <c r="BK90" s="1052">
        <v>7771</v>
      </c>
      <c r="BL90" s="1071">
        <v>83</v>
      </c>
      <c r="BM90" s="1114">
        <f>+BL90</f>
        <v>83</v>
      </c>
      <c r="BN90" s="1077"/>
      <c r="BO90" s="1052">
        <v>7771</v>
      </c>
      <c r="BP90" s="1085">
        <v>86</v>
      </c>
      <c r="BQ90" s="1085"/>
      <c r="BR90" s="1085"/>
      <c r="BS90" s="1085"/>
      <c r="BT90" s="1085">
        <v>89</v>
      </c>
      <c r="BU90" s="1085"/>
      <c r="BV90" s="1085"/>
      <c r="BW90" s="1085"/>
      <c r="BX90" s="1085">
        <v>91</v>
      </c>
      <c r="BY90" s="1085"/>
      <c r="BZ90" s="1085"/>
      <c r="CA90" s="1085"/>
      <c r="CB90" s="1085">
        <v>94</v>
      </c>
      <c r="CC90" s="1085"/>
      <c r="CD90" s="1085"/>
      <c r="CE90" s="1085"/>
      <c r="CF90" s="1085">
        <v>97</v>
      </c>
      <c r="CG90" s="1085"/>
      <c r="CH90" s="1085"/>
      <c r="CI90" s="1085"/>
      <c r="CJ90" s="1085">
        <v>100</v>
      </c>
      <c r="CK90" s="1085"/>
      <c r="CL90" s="1085"/>
      <c r="CM90" s="1085"/>
      <c r="CN90" s="1085">
        <v>103</v>
      </c>
      <c r="CO90" s="1085"/>
      <c r="CP90" s="1085"/>
      <c r="CQ90" s="1085"/>
      <c r="CR90" s="1085">
        <v>106</v>
      </c>
      <c r="CS90" s="1085"/>
      <c r="CT90" s="1085"/>
      <c r="CU90" s="1085"/>
      <c r="CV90" s="1320"/>
      <c r="CW90" s="1054"/>
      <c r="CX90" s="1054"/>
      <c r="CY90" s="1054"/>
      <c r="CZ90" s="1114"/>
      <c r="DA90" s="1054"/>
      <c r="DB90" s="1054"/>
      <c r="DC90" s="1054"/>
      <c r="DD90" s="1321">
        <f>(CR90+CN90+CJ90+CF90+CB90+BX90+BT90+BH90+BE90+BP90+BM90)</f>
        <v>930</v>
      </c>
      <c r="DE90" s="1343" t="s">
        <v>464</v>
      </c>
      <c r="DF90" s="1443" t="s">
        <v>465</v>
      </c>
      <c r="DG90" s="1443" t="s">
        <v>487</v>
      </c>
      <c r="DH90" s="1068" t="s">
        <v>488</v>
      </c>
      <c r="DI90" s="1068">
        <v>3115968161</v>
      </c>
      <c r="DJ90" s="1329" t="s">
        <v>489</v>
      </c>
      <c r="DK90" s="1065"/>
      <c r="DL90" s="1065"/>
      <c r="DM90" s="1065"/>
      <c r="DN90" s="1065"/>
      <c r="DO90" s="1065"/>
      <c r="DP90" s="1065"/>
    </row>
    <row r="91" spans="1:122" s="1098" customFormat="1" ht="32.25" customHeight="1" x14ac:dyDescent="0.25">
      <c r="A91" s="1097" t="s">
        <v>885</v>
      </c>
      <c r="B91" s="1318"/>
      <c r="C91" s="1444" t="s">
        <v>886</v>
      </c>
      <c r="D91" s="1318"/>
      <c r="E91" s="1444" t="s">
        <v>887</v>
      </c>
      <c r="F91" s="1444" t="s">
        <v>888</v>
      </c>
      <c r="G91" s="1445" t="s">
        <v>336</v>
      </c>
      <c r="H91" s="1054" t="s">
        <v>233</v>
      </c>
      <c r="I91" s="1054" t="s">
        <v>111</v>
      </c>
      <c r="J91" s="1054" t="s">
        <v>111</v>
      </c>
      <c r="K91" s="1054">
        <v>2023</v>
      </c>
      <c r="L91" s="1054">
        <v>2034</v>
      </c>
      <c r="M91" s="1318"/>
      <c r="N91" s="1318">
        <v>1</v>
      </c>
      <c r="O91" s="1318">
        <v>1</v>
      </c>
      <c r="P91" s="1318">
        <v>1</v>
      </c>
      <c r="Q91" s="1318">
        <v>1</v>
      </c>
      <c r="R91" s="1318">
        <v>1</v>
      </c>
      <c r="S91" s="1318">
        <v>1</v>
      </c>
      <c r="T91" s="1318">
        <v>1</v>
      </c>
      <c r="U91" s="1318">
        <v>1</v>
      </c>
      <c r="V91" s="1318">
        <v>1</v>
      </c>
      <c r="W91" s="1318">
        <v>1</v>
      </c>
      <c r="X91" s="1318">
        <v>1</v>
      </c>
      <c r="Y91" s="1318">
        <v>1</v>
      </c>
      <c r="Z91" s="1318">
        <v>1</v>
      </c>
      <c r="AA91" s="1440" t="s">
        <v>898</v>
      </c>
      <c r="AB91" s="1498">
        <v>2.8000000000000001E-2</v>
      </c>
      <c r="AC91" s="1450" t="s">
        <v>899</v>
      </c>
      <c r="AD91" s="1450" t="s">
        <v>900</v>
      </c>
      <c r="AE91" s="1313" t="s">
        <v>2193</v>
      </c>
      <c r="AF91" s="1313" t="s">
        <v>892</v>
      </c>
      <c r="AG91" s="1482" t="s">
        <v>893</v>
      </c>
      <c r="AH91" s="1313" t="s">
        <v>901</v>
      </c>
      <c r="AI91" s="1078" t="s">
        <v>233</v>
      </c>
      <c r="AJ91" s="1313" t="s">
        <v>241</v>
      </c>
      <c r="AK91" s="1313">
        <v>57</v>
      </c>
      <c r="AL91" s="1075" t="s">
        <v>111</v>
      </c>
      <c r="AM91" s="1075" t="s">
        <v>111</v>
      </c>
      <c r="AN91" s="1072">
        <v>44927</v>
      </c>
      <c r="AO91" s="1052" t="s">
        <v>485</v>
      </c>
      <c r="AP91" s="1342"/>
      <c r="AQ91" s="1342">
        <v>1</v>
      </c>
      <c r="AR91" s="1342">
        <v>1</v>
      </c>
      <c r="AS91" s="1342">
        <v>1</v>
      </c>
      <c r="AT91" s="1342">
        <v>1</v>
      </c>
      <c r="AU91" s="1342">
        <v>1</v>
      </c>
      <c r="AV91" s="1342">
        <v>1</v>
      </c>
      <c r="AW91" s="1342">
        <v>1</v>
      </c>
      <c r="AX91" s="1342">
        <v>1</v>
      </c>
      <c r="AY91" s="1342">
        <v>1</v>
      </c>
      <c r="AZ91" s="1342">
        <v>1</v>
      </c>
      <c r="BA91" s="1054"/>
      <c r="BB91" s="1054"/>
      <c r="BC91" s="1342">
        <v>1</v>
      </c>
      <c r="BD91" s="1071"/>
      <c r="BE91" s="1114"/>
      <c r="BF91" s="1071"/>
      <c r="BG91" s="1052"/>
      <c r="BH91" s="1071">
        <v>1644</v>
      </c>
      <c r="BI91" s="1320">
        <f>+BH91</f>
        <v>1644</v>
      </c>
      <c r="BJ91" s="1077" t="s">
        <v>486</v>
      </c>
      <c r="BK91" s="1052">
        <v>7771</v>
      </c>
      <c r="BL91" s="1071">
        <v>1693</v>
      </c>
      <c r="BM91" s="1071">
        <v>1003</v>
      </c>
      <c r="BN91" s="1077"/>
      <c r="BO91" s="1052">
        <v>7771</v>
      </c>
      <c r="BP91" s="1085">
        <v>1744</v>
      </c>
      <c r="BQ91" s="1085"/>
      <c r="BR91" s="1085"/>
      <c r="BS91" s="1085"/>
      <c r="BT91" s="1085">
        <v>1796</v>
      </c>
      <c r="BU91" s="1085"/>
      <c r="BV91" s="1085"/>
      <c r="BW91" s="1085"/>
      <c r="BX91" s="1085">
        <v>1850</v>
      </c>
      <c r="BY91" s="1085"/>
      <c r="BZ91" s="1085"/>
      <c r="CA91" s="1085"/>
      <c r="CB91" s="1085">
        <v>1906</v>
      </c>
      <c r="CC91" s="1085"/>
      <c r="CD91" s="1085"/>
      <c r="CE91" s="1085"/>
      <c r="CF91" s="1085">
        <v>1963</v>
      </c>
      <c r="CG91" s="1085"/>
      <c r="CH91" s="1085"/>
      <c r="CI91" s="1085"/>
      <c r="CJ91" s="1085">
        <v>2022</v>
      </c>
      <c r="CK91" s="1085"/>
      <c r="CL91" s="1085"/>
      <c r="CM91" s="1085"/>
      <c r="CN91" s="1085">
        <v>2083</v>
      </c>
      <c r="CO91" s="1085"/>
      <c r="CP91" s="1085"/>
      <c r="CQ91" s="1085"/>
      <c r="CR91" s="1085">
        <v>2145</v>
      </c>
      <c r="CS91" s="1085"/>
      <c r="CT91" s="1085"/>
      <c r="CU91" s="1085"/>
      <c r="CV91" s="1320"/>
      <c r="CW91" s="1054"/>
      <c r="CX91" s="1054"/>
      <c r="CY91" s="1054"/>
      <c r="CZ91" s="1114"/>
      <c r="DA91" s="1054"/>
      <c r="DB91" s="1054"/>
      <c r="DC91" s="1054"/>
      <c r="DD91" s="1321">
        <f>(CR91+CN91+CJ91+CF91+CB91+BX91+BT91+BP91+BL91+BH91)</f>
        <v>18846</v>
      </c>
      <c r="DE91" s="1343" t="s">
        <v>464</v>
      </c>
      <c r="DF91" s="1443" t="s">
        <v>465</v>
      </c>
      <c r="DG91" s="1443" t="s">
        <v>487</v>
      </c>
      <c r="DH91" s="1068" t="s">
        <v>488</v>
      </c>
      <c r="DI91" s="1068">
        <v>3115968161</v>
      </c>
      <c r="DJ91" s="1329" t="s">
        <v>489</v>
      </c>
      <c r="DK91" s="1065"/>
      <c r="DL91" s="1065"/>
      <c r="DM91" s="1065"/>
      <c r="DN91" s="1065"/>
      <c r="DO91" s="1065"/>
      <c r="DP91" s="1065"/>
    </row>
    <row r="92" spans="1:122" s="1058" customFormat="1" ht="32.25" customHeight="1" x14ac:dyDescent="0.2">
      <c r="A92" s="1097" t="s">
        <v>885</v>
      </c>
      <c r="B92" s="1318"/>
      <c r="C92" s="1444" t="s">
        <v>886</v>
      </c>
      <c r="D92" s="1318"/>
      <c r="E92" s="1444" t="s">
        <v>887</v>
      </c>
      <c r="F92" s="1444" t="s">
        <v>888</v>
      </c>
      <c r="G92" s="1445" t="s">
        <v>336</v>
      </c>
      <c r="H92" s="1054" t="s">
        <v>233</v>
      </c>
      <c r="I92" s="1054" t="s">
        <v>111</v>
      </c>
      <c r="J92" s="1054" t="s">
        <v>111</v>
      </c>
      <c r="K92" s="1054">
        <v>2023</v>
      </c>
      <c r="L92" s="1054">
        <v>2034</v>
      </c>
      <c r="M92" s="1318"/>
      <c r="N92" s="1318">
        <v>1</v>
      </c>
      <c r="O92" s="1318">
        <v>1</v>
      </c>
      <c r="P92" s="1318">
        <v>1</v>
      </c>
      <c r="Q92" s="1318">
        <v>1</v>
      </c>
      <c r="R92" s="1318">
        <v>1</v>
      </c>
      <c r="S92" s="1318">
        <v>1</v>
      </c>
      <c r="T92" s="1318">
        <v>1</v>
      </c>
      <c r="U92" s="1318">
        <v>1</v>
      </c>
      <c r="V92" s="1318">
        <v>1</v>
      </c>
      <c r="W92" s="1318">
        <v>1</v>
      </c>
      <c r="X92" s="1318">
        <v>1</v>
      </c>
      <c r="Y92" s="1318">
        <v>1</v>
      </c>
      <c r="Z92" s="1318">
        <v>1</v>
      </c>
      <c r="AA92" s="1440" t="s">
        <v>902</v>
      </c>
      <c r="AB92" s="1497">
        <v>2.8000000000000001E-2</v>
      </c>
      <c r="AC92" s="1440" t="s">
        <v>903</v>
      </c>
      <c r="AD92" s="1440" t="s">
        <v>904</v>
      </c>
      <c r="AE92" s="1313" t="s">
        <v>2193</v>
      </c>
      <c r="AF92" s="1313" t="s">
        <v>905</v>
      </c>
      <c r="AG92" s="1482" t="s">
        <v>906</v>
      </c>
      <c r="AH92" s="1313" t="s">
        <v>907</v>
      </c>
      <c r="AI92" s="1313" t="s">
        <v>367</v>
      </c>
      <c r="AJ92" s="1313" t="s">
        <v>241</v>
      </c>
      <c r="AK92" s="1052">
        <v>364</v>
      </c>
      <c r="AL92" s="1052">
        <v>0</v>
      </c>
      <c r="AM92" s="1052">
        <v>2020</v>
      </c>
      <c r="AN92" s="1072">
        <v>44927</v>
      </c>
      <c r="AO92" s="1072">
        <v>45656</v>
      </c>
      <c r="AP92" s="1332"/>
      <c r="AQ92" s="1087">
        <v>3</v>
      </c>
      <c r="AR92" s="1087">
        <v>3</v>
      </c>
      <c r="AS92" s="1075"/>
      <c r="AT92" s="1075"/>
      <c r="AU92" s="1075"/>
      <c r="AV92" s="1075"/>
      <c r="AW92" s="1075"/>
      <c r="AX92" s="1075"/>
      <c r="AY92" s="1075"/>
      <c r="AZ92" s="1075"/>
      <c r="BA92" s="1075"/>
      <c r="BB92" s="1075"/>
      <c r="BC92" s="1074">
        <v>6</v>
      </c>
      <c r="BD92" s="1071"/>
      <c r="BE92" s="1061"/>
      <c r="BF92" s="1069"/>
      <c r="BG92" s="1054"/>
      <c r="BH92" s="1071">
        <v>483</v>
      </c>
      <c r="BI92" s="1061">
        <v>483</v>
      </c>
      <c r="BJ92" s="1069" t="s">
        <v>908</v>
      </c>
      <c r="BK92" s="1054">
        <v>7752</v>
      </c>
      <c r="BL92" s="1071">
        <v>498</v>
      </c>
      <c r="BM92" s="1061">
        <v>498</v>
      </c>
      <c r="BN92" s="1069" t="s">
        <v>908</v>
      </c>
      <c r="BO92" s="1054">
        <v>7752</v>
      </c>
      <c r="BP92" s="1054"/>
      <c r="BQ92" s="1054"/>
      <c r="BR92" s="1054"/>
      <c r="BS92" s="1054"/>
      <c r="BT92" s="1054"/>
      <c r="BU92" s="1054"/>
      <c r="BV92" s="1054"/>
      <c r="BW92" s="1054"/>
      <c r="BX92" s="1054"/>
      <c r="BY92" s="1054"/>
      <c r="BZ92" s="1054"/>
      <c r="CA92" s="1054"/>
      <c r="CB92" s="1054"/>
      <c r="CC92" s="1054"/>
      <c r="CD92" s="1054"/>
      <c r="CE92" s="1054"/>
      <c r="CF92" s="1054"/>
      <c r="CG92" s="1054"/>
      <c r="CH92" s="1054"/>
      <c r="CI92" s="1054"/>
      <c r="CJ92" s="1054"/>
      <c r="CK92" s="1054"/>
      <c r="CL92" s="1054"/>
      <c r="CM92" s="1054"/>
      <c r="CN92" s="1054"/>
      <c r="CO92" s="1054"/>
      <c r="CP92" s="1054"/>
      <c r="CQ92" s="1054"/>
      <c r="CR92" s="1054"/>
      <c r="CS92" s="1054"/>
      <c r="CT92" s="1054"/>
      <c r="CU92" s="1054"/>
      <c r="CV92" s="1320"/>
      <c r="CW92" s="1054"/>
      <c r="CX92" s="1054"/>
      <c r="CY92" s="1054"/>
      <c r="CZ92" s="1114"/>
      <c r="DA92" s="1054"/>
      <c r="DB92" s="1054"/>
      <c r="DC92" s="1054"/>
      <c r="DD92" s="1321">
        <f>(BE92+BH92+BL92)</f>
        <v>981</v>
      </c>
      <c r="DE92" s="1343" t="s">
        <v>493</v>
      </c>
      <c r="DF92" s="1443" t="s">
        <v>465</v>
      </c>
      <c r="DG92" s="1477" t="s">
        <v>909</v>
      </c>
      <c r="DH92" s="1068" t="s">
        <v>910</v>
      </c>
      <c r="DI92" s="1088">
        <v>3134881467</v>
      </c>
      <c r="DJ92" s="1329" t="s">
        <v>911</v>
      </c>
      <c r="DK92" s="1065"/>
      <c r="DL92" s="1065"/>
      <c r="DM92" s="1065"/>
      <c r="DN92" s="1065"/>
      <c r="DO92" s="1065"/>
      <c r="DP92" s="1065"/>
      <c r="DQ92" s="1098"/>
      <c r="DR92" s="1098"/>
    </row>
    <row r="93" spans="1:122" s="1098" customFormat="1" ht="32.25" customHeight="1" x14ac:dyDescent="0.25">
      <c r="A93" s="1097" t="s">
        <v>885</v>
      </c>
      <c r="B93" s="1318"/>
      <c r="C93" s="1444" t="s">
        <v>886</v>
      </c>
      <c r="D93" s="1318"/>
      <c r="E93" s="1444" t="s">
        <v>887</v>
      </c>
      <c r="F93" s="1444" t="s">
        <v>888</v>
      </c>
      <c r="G93" s="1445" t="s">
        <v>336</v>
      </c>
      <c r="H93" s="1054" t="s">
        <v>233</v>
      </c>
      <c r="I93" s="1054" t="s">
        <v>111</v>
      </c>
      <c r="J93" s="1054" t="s">
        <v>111</v>
      </c>
      <c r="K93" s="1054">
        <v>2023</v>
      </c>
      <c r="L93" s="1054">
        <v>2034</v>
      </c>
      <c r="M93" s="1318"/>
      <c r="N93" s="1318">
        <v>1</v>
      </c>
      <c r="O93" s="1318">
        <v>1</v>
      </c>
      <c r="P93" s="1318">
        <v>1</v>
      </c>
      <c r="Q93" s="1318">
        <v>1</v>
      </c>
      <c r="R93" s="1318">
        <v>1</v>
      </c>
      <c r="S93" s="1318">
        <v>1</v>
      </c>
      <c r="T93" s="1318">
        <v>1</v>
      </c>
      <c r="U93" s="1318">
        <v>1</v>
      </c>
      <c r="V93" s="1318">
        <v>1</v>
      </c>
      <c r="W93" s="1318">
        <v>1</v>
      </c>
      <c r="X93" s="1318">
        <v>1</v>
      </c>
      <c r="Y93" s="1318">
        <v>1</v>
      </c>
      <c r="Z93" s="1318">
        <v>1</v>
      </c>
      <c r="AA93" s="1440" t="s">
        <v>912</v>
      </c>
      <c r="AB93" s="1497">
        <v>2.8000000000000001E-2</v>
      </c>
      <c r="AC93" s="1443" t="s">
        <v>913</v>
      </c>
      <c r="AD93" s="1440" t="s">
        <v>914</v>
      </c>
      <c r="AE93" s="1313" t="s">
        <v>2193</v>
      </c>
      <c r="AF93" s="1313" t="s">
        <v>905</v>
      </c>
      <c r="AG93" s="1482" t="s">
        <v>915</v>
      </c>
      <c r="AH93" s="1313" t="s">
        <v>916</v>
      </c>
      <c r="AI93" s="1313" t="s">
        <v>240</v>
      </c>
      <c r="AJ93" s="1313" t="s">
        <v>241</v>
      </c>
      <c r="AK93" s="1052">
        <v>364</v>
      </c>
      <c r="AL93" s="1052">
        <v>0</v>
      </c>
      <c r="AM93" s="1052">
        <v>2020</v>
      </c>
      <c r="AN93" s="1072">
        <v>45078</v>
      </c>
      <c r="AO93" s="1072">
        <v>45657</v>
      </c>
      <c r="AP93" s="1052"/>
      <c r="AQ93" s="1052">
        <v>2</v>
      </c>
      <c r="AR93" s="1052">
        <v>2</v>
      </c>
      <c r="AS93" s="1075"/>
      <c r="AT93" s="1075"/>
      <c r="AU93" s="1075"/>
      <c r="AV93" s="1075"/>
      <c r="AW93" s="1075"/>
      <c r="AX93" s="1075"/>
      <c r="AY93" s="1075"/>
      <c r="AZ93" s="1075"/>
      <c r="BA93" s="1075"/>
      <c r="BB93" s="1075"/>
      <c r="BC93" s="1052">
        <v>4</v>
      </c>
      <c r="BD93" s="1071"/>
      <c r="BE93" s="1351"/>
      <c r="BF93" s="1061"/>
      <c r="BG93" s="1054"/>
      <c r="BH93" s="1071">
        <v>3</v>
      </c>
      <c r="BI93" s="1071">
        <v>3</v>
      </c>
      <c r="BJ93" s="1052" t="s">
        <v>917</v>
      </c>
      <c r="BK93" s="1052">
        <v>7564</v>
      </c>
      <c r="BL93" s="1071">
        <v>3</v>
      </c>
      <c r="BM93" s="1069">
        <v>3</v>
      </c>
      <c r="BN93" s="1052" t="s">
        <v>917</v>
      </c>
      <c r="BO93" s="1052">
        <v>7564</v>
      </c>
      <c r="BP93" s="1054"/>
      <c r="BQ93" s="1054"/>
      <c r="BR93" s="1054"/>
      <c r="BS93" s="1054"/>
      <c r="BT93" s="1054"/>
      <c r="BU93" s="1054"/>
      <c r="BV93" s="1054"/>
      <c r="BW93" s="1054"/>
      <c r="BX93" s="1054"/>
      <c r="BY93" s="1054"/>
      <c r="BZ93" s="1054"/>
      <c r="CA93" s="1054"/>
      <c r="CB93" s="1054"/>
      <c r="CC93" s="1054"/>
      <c r="CD93" s="1054"/>
      <c r="CE93" s="1054"/>
      <c r="CF93" s="1054"/>
      <c r="CG93" s="1054"/>
      <c r="CH93" s="1054"/>
      <c r="CI93" s="1054"/>
      <c r="CJ93" s="1054"/>
      <c r="CK93" s="1054"/>
      <c r="CL93" s="1054"/>
      <c r="CM93" s="1054"/>
      <c r="CN93" s="1054"/>
      <c r="CO93" s="1054"/>
      <c r="CP93" s="1054"/>
      <c r="CQ93" s="1054"/>
      <c r="CR93" s="1054"/>
      <c r="CS93" s="1054"/>
      <c r="CT93" s="1054"/>
      <c r="CU93" s="1054"/>
      <c r="CV93" s="1320"/>
      <c r="CW93" s="1054"/>
      <c r="CX93" s="1054"/>
      <c r="CY93" s="1054"/>
      <c r="CZ93" s="1114"/>
      <c r="DA93" s="1054"/>
      <c r="DB93" s="1054"/>
      <c r="DC93" s="1054"/>
      <c r="DD93" s="1321">
        <f>(BD93+BH93+BL93)</f>
        <v>6</v>
      </c>
      <c r="DE93" s="1343" t="s">
        <v>493</v>
      </c>
      <c r="DF93" s="1443" t="s">
        <v>465</v>
      </c>
      <c r="DG93" s="1477" t="s">
        <v>909</v>
      </c>
      <c r="DH93" s="1068" t="s">
        <v>910</v>
      </c>
      <c r="DI93" s="1088">
        <v>3134881467</v>
      </c>
      <c r="DJ93" s="1329" t="s">
        <v>911</v>
      </c>
      <c r="DK93" s="1065"/>
      <c r="DL93" s="1065"/>
      <c r="DM93" s="1065" t="s">
        <v>918</v>
      </c>
      <c r="DN93" s="1065"/>
      <c r="DO93" s="1065"/>
      <c r="DP93" s="1065"/>
    </row>
    <row r="94" spans="1:122" s="1053" customFormat="1" ht="32.25" customHeight="1" x14ac:dyDescent="0.2">
      <c r="A94" s="1097" t="s">
        <v>885</v>
      </c>
      <c r="B94" s="1318"/>
      <c r="C94" s="1444" t="s">
        <v>886</v>
      </c>
      <c r="D94" s="1318"/>
      <c r="E94" s="1444" t="s">
        <v>887</v>
      </c>
      <c r="F94" s="1444" t="s">
        <v>888</v>
      </c>
      <c r="G94" s="1445" t="s">
        <v>336</v>
      </c>
      <c r="H94" s="1054" t="s">
        <v>233</v>
      </c>
      <c r="I94" s="1054" t="s">
        <v>111</v>
      </c>
      <c r="J94" s="1054" t="s">
        <v>111</v>
      </c>
      <c r="K94" s="1054">
        <v>2023</v>
      </c>
      <c r="L94" s="1054">
        <v>2034</v>
      </c>
      <c r="M94" s="1318"/>
      <c r="N94" s="1318">
        <v>1</v>
      </c>
      <c r="O94" s="1318">
        <v>1</v>
      </c>
      <c r="P94" s="1318">
        <v>1</v>
      </c>
      <c r="Q94" s="1318">
        <v>1</v>
      </c>
      <c r="R94" s="1318">
        <v>1</v>
      </c>
      <c r="S94" s="1318">
        <v>1</v>
      </c>
      <c r="T94" s="1318">
        <v>1</v>
      </c>
      <c r="U94" s="1318">
        <v>1</v>
      </c>
      <c r="V94" s="1318">
        <v>1</v>
      </c>
      <c r="W94" s="1318">
        <v>1</v>
      </c>
      <c r="X94" s="1318">
        <v>1</v>
      </c>
      <c r="Y94" s="1318">
        <v>1</v>
      </c>
      <c r="Z94" s="1318">
        <v>1</v>
      </c>
      <c r="AA94" s="1440" t="s">
        <v>919</v>
      </c>
      <c r="AB94" s="1497">
        <v>2.8000000000000001E-2</v>
      </c>
      <c r="AC94" s="1443" t="s">
        <v>2185</v>
      </c>
      <c r="AD94" s="1440" t="s">
        <v>920</v>
      </c>
      <c r="AE94" s="1313" t="s">
        <v>2193</v>
      </c>
      <c r="AF94" s="1313" t="s">
        <v>237</v>
      </c>
      <c r="AG94" s="1482" t="s">
        <v>238</v>
      </c>
      <c r="AH94" s="1313" t="s">
        <v>921</v>
      </c>
      <c r="AI94" s="1313" t="s">
        <v>240</v>
      </c>
      <c r="AJ94" s="1313" t="s">
        <v>484</v>
      </c>
      <c r="AK94" s="1313">
        <v>40</v>
      </c>
      <c r="AL94" s="1313">
        <v>11629</v>
      </c>
      <c r="AM94" s="1313">
        <v>2021</v>
      </c>
      <c r="AN94" s="1319">
        <v>44562</v>
      </c>
      <c r="AO94" s="1319">
        <v>48579</v>
      </c>
      <c r="AP94" s="1103">
        <v>13094</v>
      </c>
      <c r="AQ94" s="1103">
        <v>12125</v>
      </c>
      <c r="AR94" s="1103">
        <v>6000</v>
      </c>
      <c r="AS94" s="1103">
        <v>8000</v>
      </c>
      <c r="AT94" s="1103">
        <v>8000</v>
      </c>
      <c r="AU94" s="1103">
        <v>8000</v>
      </c>
      <c r="AV94" s="1103">
        <v>8000</v>
      </c>
      <c r="AW94" s="1103">
        <v>8000</v>
      </c>
      <c r="AX94" s="1103">
        <v>8000</v>
      </c>
      <c r="AY94" s="1103">
        <v>8000</v>
      </c>
      <c r="AZ94" s="1103">
        <v>8000</v>
      </c>
      <c r="BA94" s="1313"/>
      <c r="BB94" s="1071"/>
      <c r="BC94" s="1313">
        <f>SUM(AP94:BB94)</f>
        <v>95219</v>
      </c>
      <c r="BD94" s="1071">
        <f xml:space="preserve"> 1914722655/1000000</f>
        <v>1914.722655</v>
      </c>
      <c r="BE94" s="1071">
        <f>(1914722655/1000000)</f>
        <v>1914.722655</v>
      </c>
      <c r="BF94" s="1372" t="s">
        <v>922</v>
      </c>
      <c r="BG94" s="1369">
        <v>7826</v>
      </c>
      <c r="BH94" s="1371">
        <f>(1902392000/1000000)</f>
        <v>1902.3920000000001</v>
      </c>
      <c r="BI94" s="1371"/>
      <c r="BJ94" s="1372" t="s">
        <v>922</v>
      </c>
      <c r="BK94" s="1369">
        <v>7826</v>
      </c>
      <c r="BL94" s="1371">
        <f>ROUND(BH94*(1+4.4%),0)</f>
        <v>1986</v>
      </c>
      <c r="BM94" s="1371"/>
      <c r="BN94" s="1372" t="s">
        <v>922</v>
      </c>
      <c r="BO94" s="1369">
        <v>7826</v>
      </c>
      <c r="BP94" s="1371">
        <f>ROUND(BL94*(1+4.4%),0)</f>
        <v>2073</v>
      </c>
      <c r="BQ94" s="1371"/>
      <c r="BR94" s="1372"/>
      <c r="BS94" s="1369"/>
      <c r="BT94" s="1371">
        <f>ROUND(BP94*(1+4.5%),0)</f>
        <v>2166</v>
      </c>
      <c r="BU94" s="1371"/>
      <c r="BV94" s="1372"/>
      <c r="BW94" s="1369"/>
      <c r="BX94" s="1371">
        <f>ROUND(BT94*(1+4.8%),0)</f>
        <v>2270</v>
      </c>
      <c r="BY94" s="1371"/>
      <c r="BZ94" s="1372"/>
      <c r="CA94" s="1369"/>
      <c r="CB94" s="1371">
        <f>ROUND(BX94*(1+5.1%),0)</f>
        <v>2386</v>
      </c>
      <c r="CC94" s="1371"/>
      <c r="CD94" s="1372"/>
      <c r="CE94" s="1369"/>
      <c r="CF94" s="1371">
        <f>ROUND(CB94*(1+5.3%),0)</f>
        <v>2512</v>
      </c>
      <c r="CG94" s="1371"/>
      <c r="CH94" s="1372"/>
      <c r="CI94" s="1369"/>
      <c r="CJ94" s="1371">
        <f>ROUND(CF94*(1+5.2%),0)</f>
        <v>2643</v>
      </c>
      <c r="CK94" s="1371"/>
      <c r="CL94" s="1372"/>
      <c r="CM94" s="1369"/>
      <c r="CN94" s="1371">
        <f>ROUND(CJ94*(1+5.1%),0)</f>
        <v>2778</v>
      </c>
      <c r="CO94" s="1371"/>
      <c r="CP94" s="1372"/>
      <c r="CQ94" s="1369"/>
      <c r="CR94" s="1371">
        <f>ROUND(CN94*(1+4.9%),0)</f>
        <v>2914</v>
      </c>
      <c r="CS94" s="1071"/>
      <c r="CT94" s="1313"/>
      <c r="CU94" s="1313"/>
      <c r="CV94" s="1320"/>
      <c r="CW94" s="1054"/>
      <c r="CX94" s="1054"/>
      <c r="CY94" s="1054"/>
      <c r="CZ94" s="1114"/>
      <c r="DA94" s="1054"/>
      <c r="DB94" s="1054"/>
      <c r="DC94" s="1054"/>
      <c r="DD94" s="1321">
        <f>(CR94+CN94+CJ94+CF94+CB94+BX94+BT94+BP94+BL94+BH94+BE94)</f>
        <v>25545.114655000001</v>
      </c>
      <c r="DE94" s="1313" t="s">
        <v>243</v>
      </c>
      <c r="DF94" s="1440" t="s">
        <v>244</v>
      </c>
      <c r="DG94" s="1440" t="s">
        <v>245</v>
      </c>
      <c r="DH94" s="1066" t="s">
        <v>246</v>
      </c>
      <c r="DI94" s="1066">
        <v>3649090</v>
      </c>
      <c r="DJ94" s="1362" t="s">
        <v>806</v>
      </c>
      <c r="DK94" s="1065"/>
      <c r="DL94" s="1065"/>
      <c r="DM94" s="1065"/>
      <c r="DN94" s="1065"/>
      <c r="DO94" s="1065"/>
      <c r="DP94" s="1065"/>
      <c r="DQ94" s="1101"/>
      <c r="DR94" s="1101"/>
    </row>
    <row r="95" spans="1:122" s="1053" customFormat="1" ht="32.25" customHeight="1" x14ac:dyDescent="0.2">
      <c r="A95" s="1097" t="s">
        <v>885</v>
      </c>
      <c r="B95" s="1318"/>
      <c r="C95" s="1444" t="s">
        <v>886</v>
      </c>
      <c r="D95" s="1318"/>
      <c r="E95" s="1444" t="s">
        <v>887</v>
      </c>
      <c r="F95" s="1444" t="s">
        <v>888</v>
      </c>
      <c r="G95" s="1445" t="s">
        <v>336</v>
      </c>
      <c r="H95" s="1054" t="s">
        <v>233</v>
      </c>
      <c r="I95" s="1054" t="s">
        <v>111</v>
      </c>
      <c r="J95" s="1054" t="s">
        <v>111</v>
      </c>
      <c r="K95" s="1054">
        <v>2023</v>
      </c>
      <c r="L95" s="1054">
        <v>2034</v>
      </c>
      <c r="M95" s="1318"/>
      <c r="N95" s="1318">
        <v>1</v>
      </c>
      <c r="O95" s="1318">
        <v>1</v>
      </c>
      <c r="P95" s="1318">
        <v>1</v>
      </c>
      <c r="Q95" s="1318">
        <v>1</v>
      </c>
      <c r="R95" s="1318">
        <v>1</v>
      </c>
      <c r="S95" s="1318">
        <v>1</v>
      </c>
      <c r="T95" s="1318">
        <v>1</v>
      </c>
      <c r="U95" s="1318">
        <v>1</v>
      </c>
      <c r="V95" s="1318">
        <v>1</v>
      </c>
      <c r="W95" s="1318">
        <v>1</v>
      </c>
      <c r="X95" s="1318">
        <v>1</v>
      </c>
      <c r="Y95" s="1318">
        <v>1</v>
      </c>
      <c r="Z95" s="1318">
        <v>1</v>
      </c>
      <c r="AA95" s="1443" t="s">
        <v>923</v>
      </c>
      <c r="AB95" s="1497">
        <v>3.1800000000000002E-2</v>
      </c>
      <c r="AC95" s="1443" t="s">
        <v>924</v>
      </c>
      <c r="AD95" s="1443" t="s">
        <v>925</v>
      </c>
      <c r="AE95" s="1313" t="s">
        <v>2193</v>
      </c>
      <c r="AF95" s="1054" t="s">
        <v>527</v>
      </c>
      <c r="AG95" s="1458" t="s">
        <v>509</v>
      </c>
      <c r="AH95" s="1076" t="s">
        <v>717</v>
      </c>
      <c r="AI95" s="1313" t="s">
        <v>233</v>
      </c>
      <c r="AJ95" s="1077"/>
      <c r="AK95" s="1052"/>
      <c r="AL95" s="1052" t="s">
        <v>111</v>
      </c>
      <c r="AM95" s="1052" t="s">
        <v>111</v>
      </c>
      <c r="AN95" s="1072">
        <v>45078</v>
      </c>
      <c r="AO95" s="1072">
        <v>48569</v>
      </c>
      <c r="AP95" s="1059"/>
      <c r="AQ95" s="1059">
        <v>0.85</v>
      </c>
      <c r="AR95" s="1059">
        <v>0.85</v>
      </c>
      <c r="AS95" s="1059">
        <v>0.85</v>
      </c>
      <c r="AT95" s="1059">
        <v>0.85</v>
      </c>
      <c r="AU95" s="1059">
        <v>0.85</v>
      </c>
      <c r="AV95" s="1059">
        <v>0.85</v>
      </c>
      <c r="AW95" s="1059">
        <v>0.85</v>
      </c>
      <c r="AX95" s="1059">
        <v>0.85</v>
      </c>
      <c r="AY95" s="1059">
        <v>0.85</v>
      </c>
      <c r="AZ95" s="1059">
        <v>0.85</v>
      </c>
      <c r="BA95" s="1059"/>
      <c r="BB95" s="1059"/>
      <c r="BC95" s="1059">
        <v>0.85</v>
      </c>
      <c r="BD95" s="1071"/>
      <c r="BE95" s="1054"/>
      <c r="BF95" s="1054"/>
      <c r="BG95" s="1054"/>
      <c r="BH95" s="1071">
        <f>71027000/1000000</f>
        <v>71.027000000000001</v>
      </c>
      <c r="BI95" s="1054"/>
      <c r="BJ95" s="1094" t="s">
        <v>325</v>
      </c>
      <c r="BK95" s="1054">
        <v>7771</v>
      </c>
      <c r="BL95" s="1071">
        <f>+(BH95*3%)+BH95</f>
        <v>73.157809999999998</v>
      </c>
      <c r="BM95" s="1054"/>
      <c r="BN95" s="1054"/>
      <c r="BO95" s="1054"/>
      <c r="BP95" s="1114">
        <f>+(BL95*3%)+BL95</f>
        <v>75.352544299999991</v>
      </c>
      <c r="BQ95" s="1052"/>
      <c r="BR95" s="1052"/>
      <c r="BS95" s="1052"/>
      <c r="BT95" s="1114">
        <f>+(BP95*3%)+BP95</f>
        <v>77.613120628999994</v>
      </c>
      <c r="BU95" s="1052"/>
      <c r="BV95" s="1052"/>
      <c r="BW95" s="1313"/>
      <c r="BX95" s="1114">
        <f>+(BT95*3%)+BT95</f>
        <v>79.941514247869989</v>
      </c>
      <c r="BY95" s="1313"/>
      <c r="BZ95" s="1313"/>
      <c r="CA95" s="1313"/>
      <c r="CB95" s="1114">
        <f>+(BX95*3%)+BX95</f>
        <v>82.339759675306084</v>
      </c>
      <c r="CC95" s="1313"/>
      <c r="CD95" s="1313"/>
      <c r="CE95" s="1313"/>
      <c r="CF95" s="1114">
        <f>+(CB95*3%)+CB95</f>
        <v>84.80995246556526</v>
      </c>
      <c r="CG95" s="1313"/>
      <c r="CH95" s="1313"/>
      <c r="CI95" s="1313"/>
      <c r="CJ95" s="1114">
        <f>+(CF95*3%)+CF95</f>
        <v>87.354251039532215</v>
      </c>
      <c r="CK95" s="1313"/>
      <c r="CL95" s="1313"/>
      <c r="CM95" s="1313"/>
      <c r="CN95" s="1114">
        <f>+(CJ95*3%)+CJ95</f>
        <v>89.974878570718175</v>
      </c>
      <c r="CO95" s="1313"/>
      <c r="CP95" s="1313"/>
      <c r="CQ95" s="1313"/>
      <c r="CR95" s="1114">
        <f>+(CN95*3%)+CN95</f>
        <v>92.674124927839728</v>
      </c>
      <c r="CS95" s="1313"/>
      <c r="CT95" s="1313"/>
      <c r="CU95" s="1313"/>
      <c r="CV95" s="1320"/>
      <c r="CW95" s="1313"/>
      <c r="CX95" s="1313"/>
      <c r="CY95" s="1313"/>
      <c r="CZ95" s="1114"/>
      <c r="DA95" s="1313"/>
      <c r="DB95" s="1054"/>
      <c r="DC95" s="1054"/>
      <c r="DD95" s="1321">
        <f>+BH95+BL95+BP95+BT95+BX95+CB95+CF95+CJ95+CN95+CR95+CV95+CZ95</f>
        <v>814.24495585583145</v>
      </c>
      <c r="DE95" s="1054" t="s">
        <v>493</v>
      </c>
      <c r="DF95" s="1443" t="s">
        <v>465</v>
      </c>
      <c r="DG95" s="1443" t="s">
        <v>487</v>
      </c>
      <c r="DH95" s="1068" t="s">
        <v>529</v>
      </c>
      <c r="DI95" s="1065">
        <v>3214906897</v>
      </c>
      <c r="DJ95" s="1329" t="s">
        <v>530</v>
      </c>
      <c r="DK95" s="1065"/>
      <c r="DL95" s="1065"/>
      <c r="DM95" s="1065"/>
      <c r="DN95" s="1065"/>
      <c r="DO95" s="1065"/>
      <c r="DP95" s="1065"/>
      <c r="DQ95" s="1101"/>
      <c r="DR95" s="1101"/>
    </row>
  </sheetData>
  <autoFilter ref="AA11:AB12" xr:uid="{00000000-0001-0000-0300-000000000000}"/>
  <sortState xmlns:xlrd2="http://schemas.microsoft.com/office/spreadsheetml/2017/richdata2" ref="A13:DP95">
    <sortCondition ref="A13:A95"/>
  </sortState>
  <mergeCells count="75">
    <mergeCell ref="AE11:AE12"/>
    <mergeCell ref="DO11:DO12"/>
    <mergeCell ref="DP11:DP12"/>
    <mergeCell ref="DI11:DI12"/>
    <mergeCell ref="DJ11:DJ12"/>
    <mergeCell ref="DK11:DK12"/>
    <mergeCell ref="DL11:DL12"/>
    <mergeCell ref="DM11:DM12"/>
    <mergeCell ref="DN11:DN12"/>
    <mergeCell ref="DH11:DH12"/>
    <mergeCell ref="BX11:CA11"/>
    <mergeCell ref="CB11:CE11"/>
    <mergeCell ref="CF11:CI11"/>
    <mergeCell ref="CJ11:CM11"/>
    <mergeCell ref="CN11:CQ11"/>
    <mergeCell ref="CR11:CU11"/>
    <mergeCell ref="CV11:CY11"/>
    <mergeCell ref="CZ11:DC11"/>
    <mergeCell ref="DE11:DE12"/>
    <mergeCell ref="DF11:DF12"/>
    <mergeCell ref="DG11:DG12"/>
    <mergeCell ref="BT11:BW11"/>
    <mergeCell ref="AF11:AF12"/>
    <mergeCell ref="AG11:AG12"/>
    <mergeCell ref="AH11:AH12"/>
    <mergeCell ref="AI11:AI12"/>
    <mergeCell ref="AJ11:AJ12"/>
    <mergeCell ref="AK11:AK12"/>
    <mergeCell ref="AL11:AM11"/>
    <mergeCell ref="BD11:BG11"/>
    <mergeCell ref="BH11:BK11"/>
    <mergeCell ref="BL11:BO11"/>
    <mergeCell ref="BP11:BS11"/>
    <mergeCell ref="M11:Y11"/>
    <mergeCell ref="Z11:Z12"/>
    <mergeCell ref="AA11:AA12"/>
    <mergeCell ref="AB11:AB12"/>
    <mergeCell ref="AC11:AC12"/>
    <mergeCell ref="F11:F12"/>
    <mergeCell ref="G11:G12"/>
    <mergeCell ref="H11:H12"/>
    <mergeCell ref="I11:J11"/>
    <mergeCell ref="K11:L11"/>
    <mergeCell ref="A9:DP9"/>
    <mergeCell ref="A10:A12"/>
    <mergeCell ref="B10:B12"/>
    <mergeCell ref="C10:Z10"/>
    <mergeCell ref="AA10:AM10"/>
    <mergeCell ref="AN10:AO11"/>
    <mergeCell ref="AP10:BB11"/>
    <mergeCell ref="BC10:BC12"/>
    <mergeCell ref="BD10:DC10"/>
    <mergeCell ref="DD10:DD12"/>
    <mergeCell ref="AD11:AD12"/>
    <mergeCell ref="DE10:DJ10"/>
    <mergeCell ref="DK10:DP10"/>
    <mergeCell ref="C11:C12"/>
    <mergeCell ref="D11:D12"/>
    <mergeCell ref="E11:E12"/>
    <mergeCell ref="B6:DP6"/>
    <mergeCell ref="B7:E7"/>
    <mergeCell ref="G7:DP7"/>
    <mergeCell ref="B8:D8"/>
    <mergeCell ref="F8:L8"/>
    <mergeCell ref="M8:N8"/>
    <mergeCell ref="O8:AC8"/>
    <mergeCell ref="AF8:AN8"/>
    <mergeCell ref="AP8:BO8"/>
    <mergeCell ref="BQ8:DP8"/>
    <mergeCell ref="B5:DP5"/>
    <mergeCell ref="A1:DP1"/>
    <mergeCell ref="A2:DP2"/>
    <mergeCell ref="A3:C3"/>
    <mergeCell ref="D3:DP3"/>
    <mergeCell ref="B4:C4"/>
  </mergeCells>
  <dataValidations count="58">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xr:uid="{00000000-0002-0000-0300-000000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xr:uid="{00000000-0002-0000-0300-000001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xr:uid="{00000000-0002-0000-0300-000002000000}"/>
    <dataValidation allowBlank="1" showInputMessage="1" showErrorMessage="1" prompt="Escriba la fórmula de cálculo del indicador. _x000a_Variables usadas para la medición del indicador, debe ser explicita la unidad de medida." sqref="F11:F12 AD11:AE12" xr:uid="{00000000-0002-0000-0300-000003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xr:uid="{00000000-0002-0000-0300-000004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11:J11 AL11" xr:uid="{00000000-0002-0000-0300-000005000000}"/>
    <dataValidation allowBlank="1" showInputMessage="1" showErrorMessage="1" prompt="Totalice la meta de resultado a alcanzar al final de la vigencia de la política pública. Tenga en cuenta el Tipo de Anualización determinado." sqref="Z11:Z12" xr:uid="{00000000-0002-0000-0300-000006000000}"/>
    <dataValidation allowBlank="1" showInputMessage="1" showErrorMessage="1" prompt="Escriba el nombre del indicador. _x000a_Debe evidenciar con precisión la propiedad a medir, y debe guardar coherencia con la fórmula._x000a_Solo se puede tener un indicador por producto o acción." sqref="AC11:AC12" xr:uid="{00000000-0002-0000-0300-000007000000}"/>
    <dataValidation allowBlank="1" showInputMessage="1" showErrorMessage="1" prompt="Formato DD/MM/AAAA_x000a_Escriba la fecha de inicio de ejecución del producto._x000a_" sqref="AN12" xr:uid="{00000000-0002-0000-0300-000008000000}"/>
    <dataValidation allowBlank="1" showInputMessage="1" showErrorMessage="1" prompt="Formato DD/MM/AAAA_x000a_Escriba la fecha de finalización de ejecución del producto._x000a__x000a_" sqref="AO12" xr:uid="{00000000-0002-0000-0300-000009000000}"/>
    <dataValidation allowBlank="1" showInputMessage="1" showErrorMessage="1" prompt="Cifras en millones de pesos.  Corresponde al valor con el que se cuenta y se asigna a la implementación de la acción. _x000a_No necesariamente corresponderá al costo." sqref="BQ12 CC12 BU12 BY12 CG12 CK12 CO12 CS12 CW12 DA12" xr:uid="{00000000-0002-0000-0300-00000A000000}"/>
    <dataValidation allowBlank="1" showInputMessage="1" showErrorMessage="1" prompt="Seleccione de la lista desplegable, la entidad responsable de la ejecución del producto o acción." sqref="DE11:DF12 DG41:DJ41 DH62:DJ62 DO74 DN75:DO75 DO76 DF72:DJ73 DO65 DH65:DJ66 DG67:DG73 DH69:DJ76" xr:uid="{00000000-0002-0000-0300-00000B000000}"/>
    <dataValidation allowBlank="1" showInputMessage="1" showErrorMessage="1" prompt="Escriba la Dirección, Subdirección, Grupo o Unidad responsable de la ejecución del producto o acción._x000a_Utilice nombres completos." sqref="DG11:DG12" xr:uid="{00000000-0002-0000-0300-00000C000000}"/>
    <dataValidation allowBlank="1" showInputMessage="1" showErrorMessage="1" prompt="Escriba el nombre completo de la persona responsable de la ejecución del producto." sqref="DH11:DI12 DN65:DN66 DN76 DN69:DN74" xr:uid="{00000000-0002-0000-0300-00000D000000}"/>
    <dataValidation allowBlank="1" showInputMessage="1" showErrorMessage="1" prompt="Escriba el numero telefónico, número de extensión, correo electrónico de la persona de contacto relacionada en la columna anterior." sqref="DJ11:DJ12 DO66 DO69:DO73" xr:uid="{00000000-0002-0000-0300-00000E000000}"/>
    <dataValidation allowBlank="1" showInputMessage="1" showErrorMessage="1" prompt="Escriba el nombre de la Política Pública._x000a_Use mayúscula sostenida." sqref="A2" xr:uid="{00000000-0002-0000-0300-00000F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xr:uid="{00000000-0002-0000-0300-000010000000}"/>
    <dataValidation allowBlank="1" showInputMessage="1" showErrorMessage="1" prompt="Formato DD/MM/AAAA._x000a_Esta casilla se utiliza en caso de modificación del plan de acción. Difiere de la casilla Fecha de corte de seguimiento." sqref="A5" xr:uid="{00000000-0002-0000-0300-000011000000}"/>
    <dataValidation allowBlank="1" showInputMessage="1" showErrorMessage="1" prompt="Formato DD/MM/AAAA_x000a_Reportar los avances de las acciones de la política y el cumplimiento de sus objetivos, de acuerdo a los cortes establecidos por el CONPES, diciembre y junio de cada año." sqref="A6" xr:uid="{00000000-0002-0000-0300-000012000000}"/>
    <dataValidation allowBlank="1" showInputMessage="1" showErrorMessage="1" prompt="Seleccione de la lista. Identifique los sectores corresponsables, utilice una columna para cada sector con su respectiva entidad." sqref="AO8 A8 M8" xr:uid="{00000000-0002-0000-0300-000013000000}"/>
    <dataValidation allowBlank="1" showInputMessage="1" showErrorMessage="1" prompt="Seleccione de la lista desplegable la entidad al que corresponde el documento CONPES D.C." sqref="E8 BP8 AD8:AE8" xr:uid="{00000000-0002-0000-0300-000014000000}"/>
    <dataValidation allowBlank="1" showInputMessage="1" showErrorMessage="1" prompt="Seleccione de la lista desplegable el sector líder de la política pública._x000a_" sqref="A7" xr:uid="{00000000-0002-0000-0300-000015000000}"/>
    <dataValidation allowBlank="1" showInputMessage="1" showErrorMessage="1" prompt="Seleccione de la lista desplegable la entidad líder de la política pública." sqref="F7" xr:uid="{00000000-0002-0000-0300-000016000000}"/>
    <dataValidation allowBlank="1" showInputMessage="1" showErrorMessage="1" prompt="Defina el Producto que quiere alcanzar a través de la medición." sqref="AA11:AA12" xr:uid="{00000000-0002-0000-0300-000017000000}"/>
    <dataValidation allowBlank="1" showInputMessage="1" showErrorMessage="1" prompt="Seleccione de la lista desplegable._x000a_Fórmula a través de la cual se acumulan los avances, de tal forma que sea posible determinar el avance del indicador. _x000a__x000a_" sqref="AI11:AI12 H11:H12" xr:uid="{00000000-0002-0000-0300-000018000000}"/>
    <dataValidation allowBlank="1" showInputMessage="1" showErrorMessage="1" prompt="Cifras en millones de pesos. Corresponde al valor con el que se cuenta y se asigna a la implementación de la acción. _x000a_No necesariamente corresponderá al costo." sqref="BM12 BE12 BI12" xr:uid="{00000000-0002-0000-0300-000019000000}"/>
    <dataValidation allowBlank="1" showInputMessage="1" showErrorMessage="1" prompt="Totalice la meta de producto a alcanzar al final de la vigencia de la política pública. Tenga en cuenta el Tipo de Anualización determinado." sqref="BC10:BC12" xr:uid="{00000000-0002-0000-0300-00001A000000}"/>
    <dataValidation allowBlank="1" showInputMessage="1" showErrorMessage="1" prompt="Indique los sectores separados por ; que son corresponsables en el cumplimiento del producto (indicador)" sqref="DK11:DK12" xr:uid="{00000000-0002-0000-0300-00001B000000}"/>
    <dataValidation allowBlank="1" showInputMessage="1" showErrorMessage="1" prompt="Indique las entidades que son corresponsables con el cumplimiento del producto (indicador), separándolas con un ;" sqref="DL11:DL12" xr:uid="{00000000-0002-0000-0300-00001C000000}"/>
    <dataValidation allowBlank="1" showInputMessage="1" showErrorMessage="1" prompt="Escriba la Dirección, Subdirección, Grupo o Unidad corresponsables de la ejecución del producto._x000a_Utilice nombres completos no abreviaciones." sqref="DM11:DM12" xr:uid="{00000000-0002-0000-0300-00001D000000}"/>
    <dataValidation allowBlank="1" showInputMessage="1" showErrorMessage="1" prompt="Escriba el nombre completo de la persona corresponsable de la ejecución del producto, separados por ;." sqref="DN11:DN12" xr:uid="{00000000-0002-0000-0300-00001E000000}"/>
    <dataValidation allowBlank="1" showInputMessage="1" showErrorMessage="1" prompt="Escriba el teléfono de contacto de las personas responsables de la ejecución del producto, separados por ;." sqref="DO11:DO12" xr:uid="{00000000-0002-0000-0300-00001F000000}"/>
    <dataValidation allowBlank="1" showInputMessage="1" showErrorMessage="1" prompt="Escriba los correos electrónicos de las personas corresponsables de contacto relacionadas en la columna anterior." sqref="DP11:DP12" xr:uid="{00000000-0002-0000-0300-000020000000}"/>
    <dataValidation type="custom" allowBlank="1" showInputMessage="1" showErrorMessage="1" prompt="Escriba el Objetivo general de la política pública." sqref="A9" xr:uid="{00000000-0002-0000-0300-000021000000}">
      <formula1>ISTEXT(A9)</formula1>
    </dataValidation>
    <dataValidation allowBlank="1" showInputMessage="1" showErrorMessage="1" prompt="Identifique el ODS a que le apunta el indicador de producto. Seleccione de la lista desplegable." sqref="AF11:AF12" xr:uid="{00000000-0002-0000-0300-000022000000}"/>
    <dataValidation allowBlank="1" showInputMessage="1" showErrorMessage="1" prompt="Identifique la meta ODS a que le apunta el indicador de producto. " sqref="AG11:AG12" xr:uid="{00000000-0002-0000-0300-000023000000}"/>
    <dataValidation allowBlank="1" showInputMessage="1" showErrorMessage="1" prompt="Determine si el indicador responde a un enfoque (Derechos Humanos, Género, Poblacional - Diferencial, Ambiental y Territorial). Si responde a más de enfoque separelos por ;" sqref="G11:G12 AH11:AH12" xr:uid="{00000000-0002-0000-0300-000024000000}"/>
    <dataValidation type="list" allowBlank="1" showInputMessage="1" showErrorMessage="1" sqref="G7" xr:uid="{00000000-0002-0000-0300-000025000000}">
      <formula1>INDIRECT($B$7)</formula1>
    </dataValidation>
    <dataValidation allowBlank="1" showInputMessage="1" showErrorMessage="1" prompt="Identifique la fuente de financiación (Funcionamiento, Inversión, Cooperaciòn, Crédito, etc. )" sqref="BN12 BR12 CD12 BF12 BJ12 BV12 BZ12 CH12 CL12 CP12 CT12 CX12 DB12" xr:uid="{00000000-0002-0000-0300-000026000000}"/>
    <dataValidation allowBlank="1" showInputMessage="1" showErrorMessage="1" prompt="Si la fuente de financiación es inversión, identifique el código del proyecto." sqref="CA12 BK12 BO12 BG12 BS12 BW12 CE12 CI12 CM12 CQ12 CU12 CY12 DC12" xr:uid="{00000000-0002-0000-0300-000027000000}"/>
    <dataValidation allowBlank="1" showInputMessage="1" showErrorMessage="1" prompt="Si corresponde a un indicador del PDD, identifique el código de la meta el cual se encuentra en el listado de indicadores del plan que se encuentra en la caja de herramientas._x000a__x000a_" sqref="AK11" xr:uid="{00000000-0002-0000-0300-000028000000}"/>
    <dataValidation allowBlank="1" showInputMessage="1" showErrorMessage="1" prompt="Período que tomará lograr el resultado o producto." sqref="AN10 K11:L11" xr:uid="{00000000-0002-0000-0300-000029000000}"/>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M11" xr:uid="{00000000-0002-0000-0300-00002A000000}"/>
    <dataValidation allowBlank="1" showInputMessage="1" showErrorMessage="1" prompt="Cifras en millones de pesos" sqref="BD10" xr:uid="{00000000-0002-0000-0300-00002B000000}"/>
    <dataValidation allowBlank="1" showInputMessage="1" showErrorMessage="1" prompt="Revisar si este indicador corresponde a un indicador del PDD Vigente. Tomarlo del listado de indicadores del plan que se encuentra en la caja de herramientas._x000a__x000a_" sqref="AJ11:AJ12" xr:uid="{00000000-0002-0000-0300-00002C000000}"/>
    <dataValidation allowBlank="1" showInputMessage="1" showErrorMessage="1" prompt="Cifras en millones de pesos. Corresponde al valor de implementar la acción._x000a_" sqref="BD12 BH12 BL12 BP12 BT12 BX12 CB12 CF12 CJ12 CN12 CR12 CV12 CZ12" xr:uid="{00000000-0002-0000-0300-00002D000000}"/>
    <dataValidation type="list" allowBlank="1" showInputMessage="1" showErrorMessage="1" sqref="BQ8 DK13:DP13" xr:uid="{00000000-0002-0000-0300-00002E000000}">
      <formula1>INDIRECT(#REF!)</formula1>
    </dataValidation>
    <dataValidation type="list" allowBlank="1" showDropDown="1" showInputMessage="1" showErrorMessage="1" sqref="F8" xr:uid="{00000000-0002-0000-0300-00002F000000}">
      <formula1>INDIRECT($B$8)</formula1>
    </dataValidation>
    <dataValidation showDropDown="1" showInputMessage="1" showErrorMessage="1" sqref="AF8:AN8" xr:uid="{00000000-0002-0000-0300-000030000000}"/>
    <dataValidation type="list" allowBlank="1" showInputMessage="1" showErrorMessage="1" sqref="AI50:AI54 AI34 AI24:AI25 AI94:AI95 AI17 AI27:AI31 AI13:AI14 AI64:AI66 AI69:AI82 AI87:AI88" xr:uid="{00000000-0002-0000-0300-000031000000}">
      <formula1>ANUALIZACIÓN</formula1>
    </dataValidation>
    <dataValidation type="custom" allowBlank="1" showInputMessage="1" showErrorMessage="1" error="La celda debe contener solo texto" sqref="DL50:DM51 DG24 DF61:DH61 DG62 DG64:DH64 DM74 DG51 DG15:DG17 DG36 DF28:DG30 DK31:DL32 DG53:DG54 DG13:DH14 DG86 DM81 DF31:DF35 DE94:DE95 DF52:DF54 DH49:DH51 DM65 DG65 DG74 DG78:DH81 DG83:DH83 DF87:DG87 DF80:DG81 DF88" xr:uid="{00000000-0002-0000-0300-000032000000}">
      <formula1>ISTEXT(DE13)</formula1>
    </dataValidation>
    <dataValidation type="list" allowBlank="1" showInputMessage="1" showErrorMessage="1" sqref="DK14:DP14 DK50:DK51" xr:uid="{00000000-0002-0000-0300-000033000000}">
      <formula1>INDIRECT($BK$13)</formula1>
    </dataValidation>
    <dataValidation type="list" allowBlank="1" showInputMessage="1" showErrorMessage="1" prompt=" - " sqref="AI19 AI38 AI60 AI26 AI63 AI41:AI48 AI15:AI16 AI55:AI58 AI83:AI86 AI67:AI73" xr:uid="{00000000-0002-0000-0300-000034000000}">
      <formula1>ANUALIZACIÓN</formula1>
    </dataValidation>
    <dataValidation type="custom" allowBlank="1" showInputMessage="1" showErrorMessage="1" prompt="La celda debe contener solo texto" sqref="DG19:DG23 DG59 DF38 DG92:DG93 DM31:DM32 DG31:DG32 DG85 DG47:DG48 DM66 DG66:DG67 DM75:DM76 DM69:DM73 DG75:DG76 DG69:DG73" xr:uid="{00000000-0002-0000-0300-000035000000}">
      <formula1>ISTEXT(DF19)</formula1>
    </dataValidation>
    <dataValidation type="list" allowBlank="1" showErrorMessage="1" sqref="AI40 AI59 AI20:AI23 AI89" xr:uid="{00000000-0002-0000-0300-000036000000}">
      <formula1>ANUALIZACIÓN</formula1>
    </dataValidation>
    <dataValidation allowBlank="1" sqref="AJ62" xr:uid="{00000000-0002-0000-0300-000037000000}"/>
    <dataValidation type="list" allowBlank="1" showInputMessage="1" showErrorMessage="1" sqref="DE55:DE56" xr:uid="{00000000-0002-0000-0300-000038000000}">
      <formula1>Sector</formula1>
    </dataValidation>
    <dataValidation allowBlank="1" showInputMessage="1" showErrorMessage="1" prompt="Aplica para documentos de política aprobados por el CONPES D.C." sqref="A3:C3" xr:uid="{00000000-0002-0000-0300-000039000000}"/>
  </dataValidations>
  <hyperlinks>
    <hyperlink ref="DJ13" r:id="rId1" xr:uid="{00000000-0004-0000-0300-000000000000}"/>
    <hyperlink ref="DJ55" r:id="rId2" xr:uid="{00000000-0004-0000-0300-000001000000}"/>
    <hyperlink ref="DJ56" r:id="rId3" xr:uid="{00000000-0004-0000-0300-000002000000}"/>
    <hyperlink ref="DJ19" r:id="rId4" xr:uid="{00000000-0004-0000-0300-000003000000}"/>
    <hyperlink ref="DJ83" r:id="rId5" xr:uid="{00000000-0004-0000-0300-000004000000}"/>
    <hyperlink ref="DJ20" r:id="rId6" xr:uid="{00000000-0004-0000-0300-000005000000}"/>
    <hyperlink ref="DJ21" r:id="rId7" xr:uid="{00000000-0004-0000-0300-000006000000}"/>
    <hyperlink ref="DJ22" r:id="rId8" xr:uid="{00000000-0004-0000-0300-000007000000}"/>
    <hyperlink ref="DJ23" r:id="rId9" xr:uid="{00000000-0004-0000-0300-000008000000}"/>
    <hyperlink ref="DJ35" r:id="rId10" xr:uid="{00000000-0004-0000-0300-000009000000}"/>
    <hyperlink ref="DP35" r:id="rId11" display="migdalia.tovar@idartes.gov.co" xr:uid="{00000000-0004-0000-0300-00000A000000}"/>
    <hyperlink ref="DO35" r:id="rId12" display="Tel:(571) 3795750 _x000a__x000a_3550800 Ext 5020" xr:uid="{00000000-0004-0000-0300-00000B000000}"/>
    <hyperlink ref="DP36" r:id="rId13" xr:uid="{00000000-0004-0000-0300-00000C000000}"/>
    <hyperlink ref="DJ36" r:id="rId14" xr:uid="{00000000-0004-0000-0300-00000D000000}"/>
    <hyperlink ref="DJ75" r:id="rId15" display="alejandro.franco@scrd.gov.co" xr:uid="{00000000-0004-0000-0300-00000E000000}"/>
    <hyperlink ref="DJ84" r:id="rId16" xr:uid="{00000000-0004-0000-0300-00000F000000}"/>
    <hyperlink ref="DP84" r:id="rId17" xr:uid="{00000000-0004-0000-0300-000010000000}"/>
    <hyperlink ref="DJ85" r:id="rId18" xr:uid="{00000000-0004-0000-0300-000011000000}"/>
    <hyperlink ref="DJ57" r:id="rId19" xr:uid="{00000000-0004-0000-0300-000012000000}"/>
    <hyperlink ref="DJ58" r:id="rId20" display="aalmario@participacionbogota.gov.co" xr:uid="{00000000-0004-0000-0300-000013000000}"/>
    <hyperlink ref="DJ59" r:id="rId21" display="acastaneda@participacionbogota.gov.co" xr:uid="{00000000-0004-0000-0300-000014000000}"/>
    <hyperlink ref="DJ70" r:id="rId22" xr:uid="{00000000-0004-0000-0300-000015000000}"/>
    <hyperlink ref="DJ39" r:id="rId23" xr:uid="{00000000-0004-0000-0300-000016000000}"/>
    <hyperlink ref="DJ72" r:id="rId24" xr:uid="{00000000-0004-0000-0300-000017000000}"/>
    <hyperlink ref="DJ73" r:id="rId25" xr:uid="{00000000-0004-0000-0300-000018000000}"/>
    <hyperlink ref="DJ52" r:id="rId26" xr:uid="{00000000-0004-0000-0300-000019000000}"/>
    <hyperlink ref="DP52" r:id="rId27" xr:uid="{00000000-0004-0000-0300-00001A000000}"/>
    <hyperlink ref="DP72" r:id="rId28" xr:uid="{00000000-0004-0000-0300-00001B000000}"/>
    <hyperlink ref="DP73" r:id="rId29" xr:uid="{00000000-0004-0000-0300-00001C000000}"/>
    <hyperlink ref="DJ15" r:id="rId30" xr:uid="{00000000-0004-0000-0300-00001D000000}"/>
    <hyperlink ref="DJ16" r:id="rId31" xr:uid="{00000000-0004-0000-0300-00001E000000}"/>
    <hyperlink ref="DJ17" r:id="rId32" xr:uid="{00000000-0004-0000-0300-00001F000000}"/>
    <hyperlink ref="DJ18" r:id="rId33" xr:uid="{00000000-0004-0000-0300-000020000000}"/>
    <hyperlink ref="DJ92" r:id="rId34" xr:uid="{00000000-0004-0000-0300-000021000000}"/>
    <hyperlink ref="DJ93" r:id="rId35" xr:uid="{00000000-0004-0000-0300-000022000000}"/>
    <hyperlink ref="DJ40" r:id="rId36" xr:uid="{00000000-0004-0000-0300-000023000000}"/>
    <hyperlink ref="DJ86" r:id="rId37" xr:uid="{00000000-0004-0000-0300-000024000000}"/>
    <hyperlink ref="DJ63" r:id="rId38" display="silvia.oriz@ambientebogota.gov.co" xr:uid="{00000000-0004-0000-0300-000025000000}"/>
    <hyperlink ref="DJ64" r:id="rId39" display="silvia.oriz@ambientebogota.gov.co" xr:uid="{00000000-0004-0000-0300-000026000000}"/>
    <hyperlink ref="DJ41" r:id="rId40" xr:uid="{00000000-0004-0000-0300-000027000000}"/>
    <hyperlink ref="DJ45" r:id="rId41" xr:uid="{00000000-0004-0000-0300-000028000000}"/>
    <hyperlink ref="DJ26" r:id="rId42" display="metrianal@ipes.gov.co_x000a_" xr:uid="{00000000-0004-0000-0300-000029000000}"/>
    <hyperlink ref="DJ29" r:id="rId43" xr:uid="{00000000-0004-0000-0300-00002A000000}"/>
    <hyperlink ref="DJ30" r:id="rId44" xr:uid="{00000000-0004-0000-0300-00002B000000}"/>
    <hyperlink ref="DJ33" r:id="rId45" xr:uid="{00000000-0004-0000-0300-00002C000000}"/>
    <hyperlink ref="DJ34" r:id="rId46" xr:uid="{00000000-0004-0000-0300-00002D000000}"/>
    <hyperlink ref="DJ60" r:id="rId47" xr:uid="{00000000-0004-0000-0300-00002E000000}"/>
    <hyperlink ref="DJ61" r:id="rId48" xr:uid="{00000000-0004-0000-0300-00002F000000}"/>
    <hyperlink ref="DJ94" r:id="rId49" xr:uid="{00000000-0004-0000-0300-000030000000}"/>
    <hyperlink ref="DJ77" r:id="rId50" xr:uid="{00000000-0004-0000-0300-000031000000}"/>
    <hyperlink ref="DJ14" r:id="rId51" xr:uid="{00000000-0004-0000-0300-000032000000}"/>
    <hyperlink ref="DJ46" r:id="rId52" display="nserna@agenciaatenea.gov.co" xr:uid="{00000000-0004-0000-0300-000033000000}"/>
    <hyperlink ref="DJ76" r:id="rId53" xr:uid="{00000000-0004-0000-0300-000034000000}"/>
    <hyperlink ref="DJ47" r:id="rId54" xr:uid="{00000000-0004-0000-0300-000035000000}"/>
    <hyperlink ref="DJ95" r:id="rId55" xr:uid="{00000000-0004-0000-0300-000036000000}"/>
    <hyperlink ref="DJ80" r:id="rId56" xr:uid="{00000000-0004-0000-0300-000037000000}"/>
    <hyperlink ref="DP80" r:id="rId57" xr:uid="{00000000-0004-0000-0300-000038000000}"/>
    <hyperlink ref="DJ48" r:id="rId58" xr:uid="{00000000-0004-0000-0300-000039000000}"/>
    <hyperlink ref="DJ87" r:id="rId59" xr:uid="{00000000-0004-0000-0300-00003A000000}"/>
    <hyperlink ref="DJ81" r:id="rId60" xr:uid="{00000000-0004-0000-0300-00003B000000}"/>
    <hyperlink ref="DJ49" r:id="rId61" xr:uid="{00000000-0004-0000-0300-00003C000000}"/>
    <hyperlink ref="DJ88" r:id="rId62" xr:uid="{00000000-0004-0000-0300-00003D000000}"/>
    <hyperlink ref="DJ67" r:id="rId63" xr:uid="{00000000-0004-0000-0300-00003E000000}"/>
    <hyperlink ref="DP67" r:id="rId64" xr:uid="{00000000-0004-0000-0300-00003F000000}"/>
    <hyperlink ref="DJ68" r:id="rId65" xr:uid="{00000000-0004-0000-0300-000040000000}"/>
    <hyperlink ref="DP68" r:id="rId66" xr:uid="{00000000-0004-0000-0300-000041000000}"/>
  </hyperlinks>
  <pageMargins left="0.7" right="0.7" top="0.75" bottom="0.75" header="0.3" footer="0.3"/>
  <pageSetup paperSize="9" orientation="portrait" r:id="rId6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39997558519241921"/>
  </sheetPr>
  <dimension ref="A1:M61"/>
  <sheetViews>
    <sheetView topLeftCell="A7" workbookViewId="0">
      <selection activeCell="C15" sqref="C15:M15"/>
    </sheetView>
  </sheetViews>
  <sheetFormatPr baseColWidth="10" defaultColWidth="11.42578125" defaultRowHeight="15" x14ac:dyDescent="0.25"/>
  <cols>
    <col min="2" max="2" width="20" customWidth="1"/>
  </cols>
  <sheetData>
    <row r="1" spans="1:13" ht="16.5" thickBot="1" x14ac:dyDescent="0.3">
      <c r="A1" s="110"/>
      <c r="B1" s="109" t="s">
        <v>1322</v>
      </c>
      <c r="C1" s="108"/>
      <c r="D1" s="108"/>
      <c r="E1" s="108"/>
      <c r="F1" s="108"/>
      <c r="G1" s="108"/>
      <c r="H1" s="108"/>
      <c r="I1" s="108"/>
      <c r="J1" s="108"/>
      <c r="K1" s="108"/>
      <c r="L1" s="108"/>
      <c r="M1" s="107"/>
    </row>
    <row r="2" spans="1:13" ht="31.5" x14ac:dyDescent="0.25">
      <c r="A2" s="1542" t="s">
        <v>67</v>
      </c>
      <c r="B2" s="106" t="s">
        <v>68</v>
      </c>
      <c r="C2" s="1873" t="s">
        <v>1323</v>
      </c>
      <c r="D2" s="1874"/>
      <c r="E2" s="1874"/>
      <c r="F2" s="1874"/>
      <c r="G2" s="1874"/>
      <c r="H2" s="1874"/>
      <c r="I2" s="1874"/>
      <c r="J2" s="1874"/>
      <c r="K2" s="1874"/>
      <c r="L2" s="1874"/>
      <c r="M2" s="1875"/>
    </row>
    <row r="3" spans="1:13" ht="63" x14ac:dyDescent="0.25">
      <c r="A3" s="1543"/>
      <c r="B3" s="13" t="s">
        <v>1016</v>
      </c>
      <c r="C3" s="1520" t="s">
        <v>1017</v>
      </c>
      <c r="D3" s="1521"/>
      <c r="E3" s="1521"/>
      <c r="F3" s="1521"/>
      <c r="G3" s="1521"/>
      <c r="H3" s="1521"/>
      <c r="I3" s="1521"/>
      <c r="J3" s="1521"/>
      <c r="K3" s="1521"/>
      <c r="L3" s="1521"/>
      <c r="M3" s="1522"/>
    </row>
    <row r="4" spans="1:13" ht="15.75" x14ac:dyDescent="0.25">
      <c r="A4" s="1543"/>
      <c r="B4" s="65" t="s">
        <v>72</v>
      </c>
      <c r="C4" s="105" t="s">
        <v>241</v>
      </c>
      <c r="D4" s="104"/>
      <c r="E4" s="103"/>
      <c r="F4" s="1553" t="s">
        <v>74</v>
      </c>
      <c r="G4" s="1554"/>
      <c r="H4" s="102">
        <v>182</v>
      </c>
      <c r="I4" s="101"/>
      <c r="J4" s="101"/>
      <c r="K4" s="101"/>
      <c r="L4" s="101"/>
      <c r="M4" s="100"/>
    </row>
    <row r="5" spans="1:13" ht="31.5" x14ac:dyDescent="0.25">
      <c r="A5" s="1543"/>
      <c r="B5" s="65" t="s">
        <v>75</v>
      </c>
      <c r="C5" s="1548" t="s">
        <v>1311</v>
      </c>
      <c r="D5" s="1550"/>
      <c r="E5" s="1550"/>
      <c r="F5" s="1550"/>
      <c r="G5" s="1550"/>
      <c r="H5" s="1550"/>
      <c r="I5" s="1550"/>
      <c r="J5" s="1550"/>
      <c r="K5" s="1550"/>
      <c r="L5" s="1550"/>
      <c r="M5" s="1551"/>
    </row>
    <row r="6" spans="1:13" ht="15.75" x14ac:dyDescent="0.25">
      <c r="A6" s="1543"/>
      <c r="B6" s="65" t="s">
        <v>76</v>
      </c>
      <c r="C6" s="1548" t="s">
        <v>1312</v>
      </c>
      <c r="D6" s="1550"/>
      <c r="E6" s="1550"/>
      <c r="F6" s="1550"/>
      <c r="G6" s="1550"/>
      <c r="H6" s="1550"/>
      <c r="I6" s="1550"/>
      <c r="J6" s="1550"/>
      <c r="K6" s="1550"/>
      <c r="L6" s="1550"/>
      <c r="M6" s="1551"/>
    </row>
    <row r="7" spans="1:13" ht="15.75" x14ac:dyDescent="0.25">
      <c r="A7" s="1543"/>
      <c r="B7" s="13" t="s">
        <v>929</v>
      </c>
      <c r="C7" s="1876" t="s">
        <v>1313</v>
      </c>
      <c r="D7" s="1864"/>
      <c r="E7" s="1864"/>
      <c r="F7" s="1864"/>
      <c r="G7" s="1877"/>
      <c r="H7" s="97" t="s">
        <v>79</v>
      </c>
      <c r="I7" s="1687" t="s">
        <v>1314</v>
      </c>
      <c r="J7" s="1686"/>
      <c r="K7" s="1686"/>
      <c r="L7" s="1686"/>
      <c r="M7" s="1688"/>
    </row>
    <row r="8" spans="1:13" ht="15.75" x14ac:dyDescent="0.25">
      <c r="A8" s="1543"/>
      <c r="B8" s="1689" t="s">
        <v>77</v>
      </c>
      <c r="C8" s="96"/>
      <c r="D8" s="95"/>
      <c r="E8" s="95"/>
      <c r="F8" s="95"/>
      <c r="G8" s="95"/>
      <c r="H8" s="95"/>
      <c r="I8" s="95"/>
      <c r="J8" s="95"/>
      <c r="K8" s="95"/>
      <c r="L8" s="61"/>
      <c r="M8" s="60"/>
    </row>
    <row r="9" spans="1:13" ht="15.75" x14ac:dyDescent="0.25">
      <c r="A9" s="1543"/>
      <c r="B9" s="1690"/>
      <c r="C9" s="1558" t="s">
        <v>1255</v>
      </c>
      <c r="D9" s="1559"/>
      <c r="E9" s="76"/>
      <c r="F9" s="1559"/>
      <c r="G9" s="1559"/>
      <c r="H9" s="76"/>
      <c r="I9" s="1559"/>
      <c r="J9" s="1559"/>
      <c r="K9" s="76"/>
      <c r="L9" s="15"/>
      <c r="M9" s="14"/>
    </row>
    <row r="10" spans="1:13" ht="15.75" x14ac:dyDescent="0.25">
      <c r="A10" s="1543"/>
      <c r="B10" s="1691"/>
      <c r="C10" s="1558" t="s">
        <v>84</v>
      </c>
      <c r="D10" s="1559"/>
      <c r="E10" s="94"/>
      <c r="F10" s="1559" t="s">
        <v>84</v>
      </c>
      <c r="G10" s="1559"/>
      <c r="H10" s="94"/>
      <c r="I10" s="1559" t="s">
        <v>84</v>
      </c>
      <c r="J10" s="1559"/>
      <c r="K10" s="94"/>
      <c r="L10" s="16"/>
      <c r="M10" s="48"/>
    </row>
    <row r="11" spans="1:13" ht="31.5" x14ac:dyDescent="0.25">
      <c r="A11" s="1543"/>
      <c r="B11" s="13" t="s">
        <v>85</v>
      </c>
      <c r="C11" s="1520" t="s">
        <v>1324</v>
      </c>
      <c r="D11" s="1521"/>
      <c r="E11" s="1521"/>
      <c r="F11" s="1521"/>
      <c r="G11" s="1521"/>
      <c r="H11" s="1521"/>
      <c r="I11" s="1521"/>
      <c r="J11" s="1521"/>
      <c r="K11" s="1521"/>
      <c r="L11" s="1521"/>
      <c r="M11" s="1522"/>
    </row>
    <row r="12" spans="1:13" ht="31.5" x14ac:dyDescent="0.25">
      <c r="A12" s="1543"/>
      <c r="B12" s="13" t="s">
        <v>1021</v>
      </c>
      <c r="C12" s="1517" t="s">
        <v>1325</v>
      </c>
      <c r="D12" s="1518"/>
      <c r="E12" s="1518"/>
      <c r="F12" s="1518"/>
      <c r="G12" s="1518"/>
      <c r="H12" s="1518"/>
      <c r="I12" s="1518"/>
      <c r="J12" s="1518"/>
      <c r="K12" s="1518"/>
      <c r="L12" s="1518"/>
      <c r="M12" s="1519"/>
    </row>
    <row r="13" spans="1:13" ht="63" x14ac:dyDescent="0.25">
      <c r="A13" s="1543"/>
      <c r="B13" s="13" t="s">
        <v>1023</v>
      </c>
      <c r="C13" s="1517" t="s">
        <v>1024</v>
      </c>
      <c r="D13" s="1518"/>
      <c r="E13" s="1518"/>
      <c r="F13" s="1518"/>
      <c r="G13" s="1518"/>
      <c r="H13" s="1518"/>
      <c r="I13" s="1518"/>
      <c r="J13" s="1518"/>
      <c r="K13" s="1518"/>
      <c r="L13" s="1518"/>
      <c r="M13" s="1519"/>
    </row>
    <row r="14" spans="1:13" ht="31.5" customHeight="1" x14ac:dyDescent="0.25">
      <c r="A14" s="1543"/>
      <c r="B14" s="126" t="s">
        <v>1025</v>
      </c>
      <c r="C14" s="1517" t="s">
        <v>364</v>
      </c>
      <c r="D14" s="1518"/>
      <c r="E14" s="93" t="s">
        <v>1026</v>
      </c>
      <c r="F14" s="1540" t="s">
        <v>1317</v>
      </c>
      <c r="G14" s="1518"/>
      <c r="H14" s="1518"/>
      <c r="I14" s="1518"/>
      <c r="J14" s="1518"/>
      <c r="K14" s="1518"/>
      <c r="L14" s="1518"/>
      <c r="M14" s="1519"/>
    </row>
    <row r="15" spans="1:13" ht="15.75" x14ac:dyDescent="0.25">
      <c r="A15" s="1698" t="s">
        <v>48</v>
      </c>
      <c r="B15" s="12" t="s">
        <v>87</v>
      </c>
      <c r="C15" s="1514" t="s">
        <v>402</v>
      </c>
      <c r="D15" s="1515"/>
      <c r="E15" s="1515"/>
      <c r="F15" s="1515"/>
      <c r="G15" s="1515"/>
      <c r="H15" s="1515"/>
      <c r="I15" s="1515"/>
      <c r="J15" s="1515"/>
      <c r="K15" s="1515"/>
      <c r="L15" s="1515"/>
      <c r="M15" s="1516"/>
    </row>
    <row r="16" spans="1:13" ht="15.75" x14ac:dyDescent="0.25">
      <c r="A16" s="1699"/>
      <c r="B16" s="12" t="s">
        <v>1028</v>
      </c>
      <c r="C16" s="1517" t="s">
        <v>1326</v>
      </c>
      <c r="D16" s="1518"/>
      <c r="E16" s="1518"/>
      <c r="F16" s="1518"/>
      <c r="G16" s="1518"/>
      <c r="H16" s="1518"/>
      <c r="I16" s="1518"/>
      <c r="J16" s="1518"/>
      <c r="K16" s="1518"/>
      <c r="L16" s="1518"/>
      <c r="M16" s="1519"/>
    </row>
    <row r="17" spans="1:13" ht="15.75" x14ac:dyDescent="0.25">
      <c r="A17" s="1699"/>
      <c r="B17" s="1539" t="s">
        <v>89</v>
      </c>
      <c r="C17" s="92"/>
      <c r="D17" s="91"/>
      <c r="E17" s="91"/>
      <c r="F17" s="91"/>
      <c r="G17" s="91"/>
      <c r="H17" s="91"/>
      <c r="I17" s="91"/>
      <c r="J17" s="91"/>
      <c r="K17" s="91"/>
      <c r="L17" s="91"/>
      <c r="M17" s="90"/>
    </row>
    <row r="18" spans="1:13" ht="15.75" x14ac:dyDescent="0.25">
      <c r="A18" s="1699"/>
      <c r="B18" s="1528"/>
      <c r="C18" s="89"/>
      <c r="D18" s="88"/>
      <c r="E18" s="87"/>
      <c r="F18" s="88"/>
      <c r="G18" s="87"/>
      <c r="H18" s="88"/>
      <c r="I18" s="87"/>
      <c r="J18" s="88"/>
      <c r="K18" s="87"/>
      <c r="L18" s="87"/>
      <c r="M18" s="42"/>
    </row>
    <row r="19" spans="1:13" ht="15.75" x14ac:dyDescent="0.25">
      <c r="A19" s="1699"/>
      <c r="B19" s="1528"/>
      <c r="C19" s="80" t="s">
        <v>90</v>
      </c>
      <c r="D19" s="86"/>
      <c r="E19" s="78" t="s">
        <v>91</v>
      </c>
      <c r="F19" s="86"/>
      <c r="G19" s="78" t="s">
        <v>92</v>
      </c>
      <c r="H19" s="86"/>
      <c r="I19" s="78" t="s">
        <v>93</v>
      </c>
      <c r="J19" s="85" t="s">
        <v>933</v>
      </c>
      <c r="K19" s="78"/>
      <c r="L19" s="78"/>
      <c r="M19" s="83"/>
    </row>
    <row r="20" spans="1:13" ht="15.75" x14ac:dyDescent="0.25">
      <c r="A20" s="1699"/>
      <c r="B20" s="1528"/>
      <c r="C20" s="80" t="s">
        <v>94</v>
      </c>
      <c r="D20" s="18"/>
      <c r="E20" s="78" t="s">
        <v>95</v>
      </c>
      <c r="F20" s="67"/>
      <c r="G20" s="78" t="s">
        <v>96</v>
      </c>
      <c r="H20" s="67"/>
      <c r="I20" s="78"/>
      <c r="J20" s="84"/>
      <c r="K20" s="78"/>
      <c r="L20" s="78"/>
      <c r="M20" s="83"/>
    </row>
    <row r="21" spans="1:13" ht="15.75" x14ac:dyDescent="0.25">
      <c r="A21" s="1699"/>
      <c r="B21" s="1528"/>
      <c r="C21" s="80" t="s">
        <v>97</v>
      </c>
      <c r="D21" s="18"/>
      <c r="E21" s="78" t="s">
        <v>98</v>
      </c>
      <c r="F21" s="18"/>
      <c r="G21" s="78"/>
      <c r="H21" s="84"/>
      <c r="I21" s="78"/>
      <c r="J21" s="84"/>
      <c r="K21" s="78"/>
      <c r="L21" s="78"/>
      <c r="M21" s="83"/>
    </row>
    <row r="22" spans="1:13" ht="15.75" x14ac:dyDescent="0.25">
      <c r="A22" s="1699"/>
      <c r="B22" s="1528"/>
      <c r="C22" s="80" t="s">
        <v>99</v>
      </c>
      <c r="D22" s="67"/>
      <c r="E22" s="78" t="s">
        <v>101</v>
      </c>
      <c r="F22" s="82"/>
      <c r="G22" s="82"/>
      <c r="H22" s="82"/>
      <c r="I22" s="82"/>
      <c r="J22" s="82"/>
      <c r="K22" s="82"/>
      <c r="L22" s="82"/>
      <c r="M22" s="81"/>
    </row>
    <row r="23" spans="1:13" ht="15.75" x14ac:dyDescent="0.25">
      <c r="A23" s="1699"/>
      <c r="B23" s="1529"/>
      <c r="C23" s="53"/>
      <c r="D23" s="51"/>
      <c r="E23" s="51"/>
      <c r="F23" s="51"/>
      <c r="G23" s="51"/>
      <c r="H23" s="51"/>
      <c r="I23" s="51"/>
      <c r="J23" s="51"/>
      <c r="K23" s="51"/>
      <c r="L23" s="51"/>
      <c r="M23" s="64"/>
    </row>
    <row r="24" spans="1:13" ht="15.75" x14ac:dyDescent="0.25">
      <c r="A24" s="1699"/>
      <c r="B24" s="1539" t="s">
        <v>103</v>
      </c>
      <c r="C24" s="25"/>
      <c r="D24" s="24"/>
      <c r="E24" s="24"/>
      <c r="F24" s="24"/>
      <c r="G24" s="24"/>
      <c r="H24" s="24"/>
      <c r="I24" s="24"/>
      <c r="J24" s="24"/>
      <c r="K24" s="24"/>
      <c r="L24" s="61"/>
      <c r="M24" s="60"/>
    </row>
    <row r="25" spans="1:13" ht="15.75" x14ac:dyDescent="0.25">
      <c r="A25" s="1699"/>
      <c r="B25" s="1528"/>
      <c r="C25" s="80" t="s">
        <v>104</v>
      </c>
      <c r="D25" s="67"/>
      <c r="E25" s="57"/>
      <c r="F25" s="78" t="s">
        <v>105</v>
      </c>
      <c r="G25" s="18" t="s">
        <v>933</v>
      </c>
      <c r="H25" s="57"/>
      <c r="I25" s="78" t="s">
        <v>106</v>
      </c>
      <c r="J25" s="18"/>
      <c r="K25" s="57"/>
      <c r="L25" s="15"/>
      <c r="M25" s="14"/>
    </row>
    <row r="26" spans="1:13" ht="15.75" x14ac:dyDescent="0.25">
      <c r="A26" s="1699"/>
      <c r="B26" s="1528"/>
      <c r="C26" s="80" t="s">
        <v>107</v>
      </c>
      <c r="D26" s="79"/>
      <c r="E26" s="15"/>
      <c r="F26" s="78" t="s">
        <v>108</v>
      </c>
      <c r="G26" s="67"/>
      <c r="H26" s="15"/>
      <c r="I26" s="77"/>
      <c r="J26" s="15"/>
      <c r="K26" s="76"/>
      <c r="L26" s="15"/>
      <c r="M26" s="14"/>
    </row>
    <row r="27" spans="1:13" ht="15.75" x14ac:dyDescent="0.25">
      <c r="A27" s="1699"/>
      <c r="B27" s="1529"/>
      <c r="C27" s="75"/>
      <c r="D27" s="74"/>
      <c r="E27" s="74"/>
      <c r="F27" s="74"/>
      <c r="G27" s="74"/>
      <c r="H27" s="74"/>
      <c r="I27" s="74"/>
      <c r="J27" s="74"/>
      <c r="K27" s="74"/>
      <c r="L27" s="16"/>
      <c r="M27" s="48"/>
    </row>
    <row r="28" spans="1:13" ht="15.75" x14ac:dyDescent="0.25">
      <c r="A28" s="1699"/>
      <c r="B28" s="70" t="s">
        <v>109</v>
      </c>
      <c r="C28" s="73"/>
      <c r="D28" s="72"/>
      <c r="E28" s="72"/>
      <c r="F28" s="72"/>
      <c r="G28" s="72"/>
      <c r="H28" s="72"/>
      <c r="I28" s="72"/>
      <c r="J28" s="72"/>
      <c r="K28" s="72"/>
      <c r="L28" s="72"/>
      <c r="M28" s="71"/>
    </row>
    <row r="29" spans="1:13" ht="15.75" x14ac:dyDescent="0.25">
      <c r="A29" s="1699"/>
      <c r="B29" s="70"/>
      <c r="C29" s="69" t="s">
        <v>110</v>
      </c>
      <c r="D29" s="68" t="s">
        <v>111</v>
      </c>
      <c r="E29" s="57"/>
      <c r="F29" s="55" t="s">
        <v>112</v>
      </c>
      <c r="G29" s="67"/>
      <c r="H29" s="57"/>
      <c r="I29" s="55" t="s">
        <v>113</v>
      </c>
      <c r="J29" s="120"/>
      <c r="K29" s="116"/>
      <c r="L29" s="119"/>
      <c r="M29" s="66"/>
    </row>
    <row r="30" spans="1:13" ht="15.75" x14ac:dyDescent="0.25">
      <c r="A30" s="1699"/>
      <c r="B30" s="65"/>
      <c r="C30" s="53"/>
      <c r="D30" s="51"/>
      <c r="E30" s="51"/>
      <c r="F30" s="51"/>
      <c r="G30" s="51"/>
      <c r="H30" s="51"/>
      <c r="I30" s="51"/>
      <c r="J30" s="51"/>
      <c r="K30" s="51"/>
      <c r="L30" s="51"/>
      <c r="M30" s="64"/>
    </row>
    <row r="31" spans="1:13" ht="15.75" x14ac:dyDescent="0.25">
      <c r="A31" s="1699"/>
      <c r="B31" s="1539" t="s">
        <v>114</v>
      </c>
      <c r="C31" s="63"/>
      <c r="D31" s="62"/>
      <c r="E31" s="62"/>
      <c r="F31" s="62"/>
      <c r="G31" s="62"/>
      <c r="H31" s="62"/>
      <c r="I31" s="62"/>
      <c r="J31" s="62"/>
      <c r="K31" s="62"/>
      <c r="L31" s="61"/>
      <c r="M31" s="60"/>
    </row>
    <row r="32" spans="1:13" ht="15.75" x14ac:dyDescent="0.25">
      <c r="A32" s="1699"/>
      <c r="B32" s="1528"/>
      <c r="C32" s="59" t="s">
        <v>115</v>
      </c>
      <c r="D32" s="341">
        <v>2022</v>
      </c>
      <c r="E32" s="54"/>
      <c r="F32" s="57" t="s">
        <v>116</v>
      </c>
      <c r="G32" s="56" t="s">
        <v>1260</v>
      </c>
      <c r="H32" s="54"/>
      <c r="I32" s="55"/>
      <c r="J32" s="54"/>
      <c r="K32" s="54"/>
      <c r="L32" s="15"/>
      <c r="M32" s="14"/>
    </row>
    <row r="33" spans="1:13" ht="15.75" x14ac:dyDescent="0.25">
      <c r="A33" s="1699"/>
      <c r="B33" s="1529"/>
      <c r="C33" s="53"/>
      <c r="D33" s="52"/>
      <c r="E33" s="49"/>
      <c r="F33" s="51"/>
      <c r="G33" s="49"/>
      <c r="H33" s="49"/>
      <c r="I33" s="50"/>
      <c r="J33" s="49"/>
      <c r="K33" s="49"/>
      <c r="L33" s="16"/>
      <c r="M33" s="48"/>
    </row>
    <row r="34" spans="1:13" ht="15.75" x14ac:dyDescent="0.25">
      <c r="A34" s="1699"/>
      <c r="B34" s="1539" t="s">
        <v>117</v>
      </c>
      <c r="C34" s="47"/>
      <c r="D34" s="46"/>
      <c r="E34" s="46"/>
      <c r="F34" s="46"/>
      <c r="G34" s="46"/>
      <c r="H34" s="46"/>
      <c r="I34" s="46"/>
      <c r="J34" s="46"/>
      <c r="K34" s="46"/>
      <c r="L34" s="46"/>
      <c r="M34" s="45"/>
    </row>
    <row r="35" spans="1:13" ht="15.75" x14ac:dyDescent="0.25">
      <c r="A35" s="1699"/>
      <c r="B35" s="1528"/>
      <c r="C35" s="37"/>
      <c r="D35" s="35" t="s">
        <v>118</v>
      </c>
      <c r="E35" s="35"/>
      <c r="F35" s="35" t="s">
        <v>119</v>
      </c>
      <c r="G35" s="35"/>
      <c r="H35" s="43" t="s">
        <v>120</v>
      </c>
      <c r="I35" s="43"/>
      <c r="J35" s="43" t="s">
        <v>121</v>
      </c>
      <c r="K35" s="35"/>
      <c r="L35" s="35" t="s">
        <v>122</v>
      </c>
      <c r="M35" s="44"/>
    </row>
    <row r="36" spans="1:13" ht="15.75" x14ac:dyDescent="0.25">
      <c r="A36" s="1699"/>
      <c r="B36" s="1528"/>
      <c r="C36" s="37"/>
      <c r="D36" s="346">
        <v>16</v>
      </c>
      <c r="E36" s="347"/>
      <c r="F36" s="346">
        <v>18</v>
      </c>
      <c r="G36" s="347"/>
      <c r="H36" s="346">
        <v>20</v>
      </c>
      <c r="I36" s="347"/>
      <c r="J36" s="346"/>
      <c r="K36" s="36"/>
      <c r="L36" s="29"/>
      <c r="M36" s="41"/>
    </row>
    <row r="37" spans="1:13" ht="15.75" x14ac:dyDescent="0.25">
      <c r="A37" s="1699"/>
      <c r="B37" s="1528"/>
      <c r="C37" s="37"/>
      <c r="D37" s="35" t="s">
        <v>123</v>
      </c>
      <c r="E37" s="35"/>
      <c r="F37" s="35" t="s">
        <v>124</v>
      </c>
      <c r="G37" s="35"/>
      <c r="H37" s="43" t="s">
        <v>125</v>
      </c>
      <c r="I37" s="43"/>
      <c r="J37" s="43" t="s">
        <v>126</v>
      </c>
      <c r="K37" s="35"/>
      <c r="L37" s="35" t="s">
        <v>127</v>
      </c>
      <c r="M37" s="42"/>
    </row>
    <row r="38" spans="1:13" ht="15.75" x14ac:dyDescent="0.25">
      <c r="A38" s="1699"/>
      <c r="B38" s="1528"/>
      <c r="C38" s="37"/>
      <c r="D38" s="29"/>
      <c r="E38" s="36"/>
      <c r="F38" s="29"/>
      <c r="G38" s="36"/>
      <c r="H38" s="29"/>
      <c r="I38" s="36"/>
      <c r="J38" s="29"/>
      <c r="K38" s="36"/>
      <c r="L38" s="29"/>
      <c r="M38" s="41"/>
    </row>
    <row r="39" spans="1:13" ht="15.75" x14ac:dyDescent="0.25">
      <c r="A39" s="1699"/>
      <c r="B39" s="1528"/>
      <c r="C39" s="37"/>
      <c r="D39" s="35" t="s">
        <v>128</v>
      </c>
      <c r="E39" s="35"/>
      <c r="F39" s="35" t="s">
        <v>129</v>
      </c>
      <c r="G39" s="35"/>
      <c r="H39" s="43" t="s">
        <v>130</v>
      </c>
      <c r="I39" s="43"/>
      <c r="J39" s="43" t="s">
        <v>131</v>
      </c>
      <c r="K39" s="35"/>
      <c r="L39" s="35" t="s">
        <v>132</v>
      </c>
      <c r="M39" s="42"/>
    </row>
    <row r="40" spans="1:13" ht="15.75" x14ac:dyDescent="0.25">
      <c r="A40" s="1699"/>
      <c r="B40" s="1528"/>
      <c r="C40" s="37"/>
      <c r="D40" s="29"/>
      <c r="E40" s="36"/>
      <c r="F40" s="29"/>
      <c r="G40" s="36"/>
      <c r="H40" s="29"/>
      <c r="I40" s="36"/>
      <c r="J40" s="29"/>
      <c r="K40" s="36"/>
      <c r="L40" s="29"/>
      <c r="M40" s="41"/>
    </row>
    <row r="41" spans="1:13" ht="15.75" x14ac:dyDescent="0.25">
      <c r="A41" s="1699"/>
      <c r="B41" s="1528"/>
      <c r="C41" s="37"/>
      <c r="D41" s="31" t="s">
        <v>132</v>
      </c>
      <c r="E41" s="30"/>
      <c r="F41" s="31" t="s">
        <v>133</v>
      </c>
      <c r="G41" s="30"/>
      <c r="H41" s="39"/>
      <c r="I41" s="40"/>
      <c r="J41" s="39"/>
      <c r="K41" s="40"/>
      <c r="L41" s="39"/>
      <c r="M41" s="38"/>
    </row>
    <row r="42" spans="1:13" ht="15.75" x14ac:dyDescent="0.25">
      <c r="A42" s="1699"/>
      <c r="B42" s="1528"/>
      <c r="C42" s="37"/>
      <c r="D42" s="29"/>
      <c r="E42" s="36"/>
      <c r="F42" s="1716">
        <v>54</v>
      </c>
      <c r="G42" s="1717"/>
      <c r="H42" s="1702"/>
      <c r="I42" s="1702"/>
      <c r="J42" s="34"/>
      <c r="K42" s="35"/>
      <c r="L42" s="34"/>
      <c r="M42" s="33"/>
    </row>
    <row r="43" spans="1:13" ht="15.75" x14ac:dyDescent="0.25">
      <c r="A43" s="1699"/>
      <c r="B43" s="1528"/>
      <c r="C43" s="32"/>
      <c r="D43" s="31"/>
      <c r="E43" s="30"/>
      <c r="F43" s="31"/>
      <c r="G43" s="30"/>
      <c r="H43" s="27"/>
      <c r="I43" s="28"/>
      <c r="J43" s="27"/>
      <c r="K43" s="28"/>
      <c r="L43" s="27"/>
      <c r="M43" s="26"/>
    </row>
    <row r="44" spans="1:13" ht="15.75" x14ac:dyDescent="0.25">
      <c r="A44" s="1699"/>
      <c r="B44" s="1539" t="s">
        <v>134</v>
      </c>
      <c r="C44" s="25"/>
      <c r="D44" s="24"/>
      <c r="E44" s="24"/>
      <c r="F44" s="24"/>
      <c r="G44" s="24"/>
      <c r="H44" s="24"/>
      <c r="I44" s="24"/>
      <c r="J44" s="24"/>
      <c r="K44" s="24"/>
      <c r="L44" s="15"/>
      <c r="M44" s="14"/>
    </row>
    <row r="45" spans="1:13" ht="15.75" x14ac:dyDescent="0.25">
      <c r="A45" s="1699"/>
      <c r="B45" s="1528"/>
      <c r="C45" s="20"/>
      <c r="D45" s="23" t="s">
        <v>135</v>
      </c>
      <c r="E45" s="22" t="s">
        <v>136</v>
      </c>
      <c r="F45" s="1530" t="s">
        <v>137</v>
      </c>
      <c r="G45" s="1531"/>
      <c r="H45" s="1531"/>
      <c r="I45" s="1531"/>
      <c r="J45" s="1531"/>
      <c r="K45" s="21" t="s">
        <v>101</v>
      </c>
      <c r="L45" s="1532"/>
      <c r="M45" s="1533"/>
    </row>
    <row r="46" spans="1:13" ht="15.75" x14ac:dyDescent="0.25">
      <c r="A46" s="1699"/>
      <c r="B46" s="1528"/>
      <c r="C46" s="20"/>
      <c r="D46" s="19"/>
      <c r="E46" s="18" t="s">
        <v>933</v>
      </c>
      <c r="F46" s="1530"/>
      <c r="G46" s="1531"/>
      <c r="H46" s="1531"/>
      <c r="I46" s="1531"/>
      <c r="J46" s="1531"/>
      <c r="K46" s="15"/>
      <c r="L46" s="1534"/>
      <c r="M46" s="1535"/>
    </row>
    <row r="47" spans="1:13" ht="15.75" x14ac:dyDescent="0.25">
      <c r="A47" s="1699"/>
      <c r="B47" s="1529"/>
      <c r="C47" s="17"/>
      <c r="D47" s="16"/>
      <c r="E47" s="16"/>
      <c r="F47" s="16"/>
      <c r="G47" s="16"/>
      <c r="H47" s="16"/>
      <c r="I47" s="16"/>
      <c r="J47" s="16"/>
      <c r="K47" s="16"/>
      <c r="L47" s="15"/>
      <c r="M47" s="14"/>
    </row>
    <row r="48" spans="1:13" ht="31.5" x14ac:dyDescent="0.25">
      <c r="A48" s="1699"/>
      <c r="B48" s="13" t="s">
        <v>139</v>
      </c>
      <c r="C48" s="1517" t="s">
        <v>1318</v>
      </c>
      <c r="D48" s="1518"/>
      <c r="E48" s="1518"/>
      <c r="F48" s="1518"/>
      <c r="G48" s="1518"/>
      <c r="H48" s="1518"/>
      <c r="I48" s="1518"/>
      <c r="J48" s="1518"/>
      <c r="K48" s="1518"/>
      <c r="L48" s="1518"/>
      <c r="M48" s="1519"/>
    </row>
    <row r="49" spans="1:13" ht="31.5" x14ac:dyDescent="0.25">
      <c r="A49" s="1699"/>
      <c r="B49" s="12" t="s">
        <v>141</v>
      </c>
      <c r="C49" s="1517" t="s">
        <v>1319</v>
      </c>
      <c r="D49" s="1518"/>
      <c r="E49" s="1518"/>
      <c r="F49" s="1518"/>
      <c r="G49" s="1518"/>
      <c r="H49" s="1518"/>
      <c r="I49" s="1518"/>
      <c r="J49" s="1518"/>
      <c r="K49" s="1518"/>
      <c r="L49" s="1518"/>
      <c r="M49" s="1519"/>
    </row>
    <row r="50" spans="1:13" ht="15.75" x14ac:dyDescent="0.25">
      <c r="A50" s="1699"/>
      <c r="B50" s="12" t="s">
        <v>143</v>
      </c>
      <c r="C50" s="11"/>
      <c r="D50" s="10"/>
      <c r="E50" s="10"/>
      <c r="F50" s="10"/>
      <c r="G50" s="10"/>
      <c r="H50" s="10"/>
      <c r="I50" s="10"/>
      <c r="J50" s="10"/>
      <c r="K50" s="10"/>
      <c r="L50" s="10"/>
      <c r="M50" s="9"/>
    </row>
    <row r="51" spans="1:13" ht="15.75" x14ac:dyDescent="0.25">
      <c r="A51" s="1699"/>
      <c r="B51" s="12" t="s">
        <v>144</v>
      </c>
      <c r="C51" s="11"/>
      <c r="D51" s="10"/>
      <c r="E51" s="10"/>
      <c r="F51" s="10"/>
      <c r="G51" s="10"/>
      <c r="H51" s="10"/>
      <c r="I51" s="10"/>
      <c r="J51" s="10"/>
      <c r="K51" s="10"/>
      <c r="L51" s="10"/>
      <c r="M51" s="9"/>
    </row>
    <row r="52" spans="1:13" ht="15.75" x14ac:dyDescent="0.25">
      <c r="A52" s="1506" t="s">
        <v>60</v>
      </c>
      <c r="B52" s="7" t="s">
        <v>145</v>
      </c>
      <c r="C52" s="1520" t="s">
        <v>1327</v>
      </c>
      <c r="D52" s="1521"/>
      <c r="E52" s="1521"/>
      <c r="F52" s="1521"/>
      <c r="G52" s="1521"/>
      <c r="H52" s="1521"/>
      <c r="I52" s="1521"/>
      <c r="J52" s="1521"/>
      <c r="K52" s="1521"/>
      <c r="L52" s="1521"/>
      <c r="M52" s="1522"/>
    </row>
    <row r="53" spans="1:13" ht="15.75" x14ac:dyDescent="0.25">
      <c r="A53" s="1507"/>
      <c r="B53" s="7" t="s">
        <v>147</v>
      </c>
      <c r="C53" s="1520" t="s">
        <v>1328</v>
      </c>
      <c r="D53" s="1521"/>
      <c r="E53" s="1521"/>
      <c r="F53" s="1521"/>
      <c r="G53" s="1521"/>
      <c r="H53" s="1521"/>
      <c r="I53" s="1521"/>
      <c r="J53" s="1521"/>
      <c r="K53" s="1521"/>
      <c r="L53" s="1521"/>
      <c r="M53" s="1522"/>
    </row>
    <row r="54" spans="1:13" ht="15.75" x14ac:dyDescent="0.25">
      <c r="A54" s="1507"/>
      <c r="B54" s="7" t="s">
        <v>149</v>
      </c>
      <c r="C54" s="1520" t="s">
        <v>1255</v>
      </c>
      <c r="D54" s="1521"/>
      <c r="E54" s="1521"/>
      <c r="F54" s="1521"/>
      <c r="G54" s="1521"/>
      <c r="H54" s="1521"/>
      <c r="I54" s="1521"/>
      <c r="J54" s="1521"/>
      <c r="K54" s="1521"/>
      <c r="L54" s="1521"/>
      <c r="M54" s="1522"/>
    </row>
    <row r="55" spans="1:13" ht="15.75" x14ac:dyDescent="0.25">
      <c r="A55" s="1507"/>
      <c r="B55" s="8" t="s">
        <v>151</v>
      </c>
      <c r="C55" s="1520" t="s">
        <v>1329</v>
      </c>
      <c r="D55" s="1521"/>
      <c r="E55" s="1521"/>
      <c r="F55" s="1521"/>
      <c r="G55" s="1521"/>
      <c r="H55" s="1521"/>
      <c r="I55" s="1521"/>
      <c r="J55" s="1521"/>
      <c r="K55" s="1521"/>
      <c r="L55" s="1521"/>
      <c r="M55" s="1522"/>
    </row>
    <row r="56" spans="1:13" ht="15.75" x14ac:dyDescent="0.25">
      <c r="A56" s="1507"/>
      <c r="B56" s="7" t="s">
        <v>153</v>
      </c>
      <c r="C56" s="1872" t="s">
        <v>406</v>
      </c>
      <c r="D56" s="1521"/>
      <c r="E56" s="1521"/>
      <c r="F56" s="1521"/>
      <c r="G56" s="1521"/>
      <c r="H56" s="1521"/>
      <c r="I56" s="1521"/>
      <c r="J56" s="1521"/>
      <c r="K56" s="1521"/>
      <c r="L56" s="1521"/>
      <c r="M56" s="1522"/>
    </row>
    <row r="57" spans="1:13" ht="16.5" thickBot="1" x14ac:dyDescent="0.3">
      <c r="A57" s="1510"/>
      <c r="B57" s="7" t="s">
        <v>155</v>
      </c>
      <c r="C57" s="1520" t="s">
        <v>405</v>
      </c>
      <c r="D57" s="1521"/>
      <c r="E57" s="1521"/>
      <c r="F57" s="1521"/>
      <c r="G57" s="1521"/>
      <c r="H57" s="1521"/>
      <c r="I57" s="1521"/>
      <c r="J57" s="1521"/>
      <c r="K57" s="1521"/>
      <c r="L57" s="1521"/>
      <c r="M57" s="1522"/>
    </row>
    <row r="58" spans="1:13" ht="15.75" x14ac:dyDescent="0.25">
      <c r="A58" s="1506" t="s">
        <v>156</v>
      </c>
      <c r="B58" s="6" t="s">
        <v>157</v>
      </c>
      <c r="C58" s="1520"/>
      <c r="D58" s="1521"/>
      <c r="E58" s="1521"/>
      <c r="F58" s="1521"/>
      <c r="G58" s="1521"/>
      <c r="H58" s="1521"/>
      <c r="I58" s="1521"/>
      <c r="J58" s="1521"/>
      <c r="K58" s="1521"/>
      <c r="L58" s="1521"/>
      <c r="M58" s="1522"/>
    </row>
    <row r="59" spans="1:13" ht="15.75" x14ac:dyDescent="0.25">
      <c r="A59" s="1507"/>
      <c r="B59" s="6" t="s">
        <v>158</v>
      </c>
      <c r="C59" s="1520"/>
      <c r="D59" s="1521"/>
      <c r="E59" s="1521"/>
      <c r="F59" s="1521"/>
      <c r="G59" s="1521"/>
      <c r="H59" s="1521"/>
      <c r="I59" s="1521"/>
      <c r="J59" s="1521"/>
      <c r="K59" s="1521"/>
      <c r="L59" s="1521"/>
      <c r="M59" s="1522"/>
    </row>
    <row r="60" spans="1:13" ht="16.5" thickBot="1" x14ac:dyDescent="0.3">
      <c r="A60" s="1507"/>
      <c r="B60" s="5" t="s">
        <v>79</v>
      </c>
      <c r="C60" s="1520"/>
      <c r="D60" s="1521"/>
      <c r="E60" s="1521"/>
      <c r="F60" s="1521"/>
      <c r="G60" s="1521"/>
      <c r="H60" s="1521"/>
      <c r="I60" s="1521"/>
      <c r="J60" s="1521"/>
      <c r="K60" s="1521"/>
      <c r="L60" s="1521"/>
      <c r="M60" s="1522"/>
    </row>
    <row r="61" spans="1:13" ht="32.25" thickBot="1" x14ac:dyDescent="0.3">
      <c r="A61" s="4" t="s">
        <v>64</v>
      </c>
      <c r="B61" s="3"/>
      <c r="C61" s="1707"/>
      <c r="D61" s="1708"/>
      <c r="E61" s="1708"/>
      <c r="F61" s="1708"/>
      <c r="G61" s="1708"/>
      <c r="H61" s="1708"/>
      <c r="I61" s="1708"/>
      <c r="J61" s="1708"/>
      <c r="K61" s="1708"/>
      <c r="L61" s="1708"/>
      <c r="M61" s="1709"/>
    </row>
  </sheetData>
  <mergeCells count="47">
    <mergeCell ref="A2:A14"/>
    <mergeCell ref="C2:M2"/>
    <mergeCell ref="C3:M3"/>
    <mergeCell ref="F4:G4"/>
    <mergeCell ref="C5:M5"/>
    <mergeCell ref="C6:M6"/>
    <mergeCell ref="C7:G7"/>
    <mergeCell ref="I7:M7"/>
    <mergeCell ref="B8:B10"/>
    <mergeCell ref="C9:D9"/>
    <mergeCell ref="F9:G9"/>
    <mergeCell ref="I9:J9"/>
    <mergeCell ref="C10:D10"/>
    <mergeCell ref="F10:G10"/>
    <mergeCell ref="I10:J10"/>
    <mergeCell ref="C12:M12"/>
    <mergeCell ref="C13:M13"/>
    <mergeCell ref="C14:D14"/>
    <mergeCell ref="F14:M14"/>
    <mergeCell ref="C11:M11"/>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61:M61"/>
    <mergeCell ref="C56:M56"/>
    <mergeCell ref="C57:M57"/>
    <mergeCell ref="A58:A60"/>
    <mergeCell ref="C58:M58"/>
    <mergeCell ref="C59:M59"/>
    <mergeCell ref="C60:M60"/>
    <mergeCell ref="A52:A57"/>
    <mergeCell ref="C52:M52"/>
    <mergeCell ref="C53:M53"/>
    <mergeCell ref="C54:M54"/>
    <mergeCell ref="C55:M55"/>
  </mergeCells>
  <dataValidations count="6">
    <dataValidation allowBlank="1" showInputMessage="1" showErrorMessage="1" prompt="Seleccione de la lista desplegable" sqref="B4 B7 H7" xr:uid="{00000000-0002-0000-2700-000000000000}"/>
    <dataValidation allowBlank="1" showInputMessage="1" showErrorMessage="1" prompt="Incluir una ficha por cada indicador, ya sea de producto o de resultado" sqref="B1" xr:uid="{00000000-0002-0000-2700-000001000000}"/>
    <dataValidation allowBlank="1" showInputMessage="1" showErrorMessage="1" prompt="Identifique el ODS a que le apunta el indicador de producto. Seleccione de la lista desplegable._x000a_" sqref="B14" xr:uid="{00000000-0002-0000-2700-000002000000}"/>
    <dataValidation allowBlank="1" showInputMessage="1" showErrorMessage="1" prompt="Identifique la meta ODS a que le apunta el indicador de producto. Seleccione de la lista desplegable." sqref="E14" xr:uid="{00000000-0002-0000-27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700-000005000000}"/>
  </dataValidations>
  <hyperlinks>
    <hyperlink ref="C56" r:id="rId1"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M61"/>
  <sheetViews>
    <sheetView topLeftCell="B4" workbookViewId="0">
      <selection activeCell="C15" sqref="A15:XFD15"/>
    </sheetView>
  </sheetViews>
  <sheetFormatPr baseColWidth="10" defaultColWidth="11.42578125" defaultRowHeight="15.75" x14ac:dyDescent="0.25"/>
  <cols>
    <col min="1" max="1" width="25.140625" style="358" customWidth="1"/>
    <col min="2" max="2" width="39.140625" style="730" customWidth="1"/>
    <col min="3" max="4" width="23.85546875" style="358" customWidth="1"/>
    <col min="5" max="7" width="12.28515625" style="358" customWidth="1"/>
    <col min="8" max="8" width="11.42578125" style="358"/>
    <col min="9" max="13" width="13.42578125" style="358" customWidth="1"/>
    <col min="14" max="16384" width="11.42578125" style="358"/>
  </cols>
  <sheetData>
    <row r="1" spans="1:13" ht="16.5" thickBot="1" x14ac:dyDescent="0.3">
      <c r="A1" s="720"/>
      <c r="B1" s="721" t="s">
        <v>1330</v>
      </c>
      <c r="C1" s="722"/>
      <c r="D1" s="722"/>
      <c r="E1" s="722"/>
      <c r="F1" s="722"/>
      <c r="G1" s="722"/>
      <c r="H1" s="722"/>
      <c r="I1" s="722"/>
      <c r="J1" s="722"/>
      <c r="K1" s="722"/>
      <c r="L1" s="722"/>
      <c r="M1" s="723"/>
    </row>
    <row r="2" spans="1:13" ht="36" customHeight="1" thickBot="1" x14ac:dyDescent="0.3">
      <c r="A2" s="1892" t="s">
        <v>67</v>
      </c>
      <c r="B2" s="106" t="s">
        <v>68</v>
      </c>
      <c r="C2" s="1545" t="s">
        <v>1331</v>
      </c>
      <c r="D2" s="1546"/>
      <c r="E2" s="1546"/>
      <c r="F2" s="1546"/>
      <c r="G2" s="1546"/>
      <c r="H2" s="1546"/>
      <c r="I2" s="1546"/>
      <c r="J2" s="1546"/>
      <c r="K2" s="1546"/>
      <c r="L2" s="1546"/>
      <c r="M2" s="1547"/>
    </row>
    <row r="3" spans="1:13" ht="36" customHeight="1" x14ac:dyDescent="0.25">
      <c r="A3" s="1893"/>
      <c r="B3" s="13" t="s">
        <v>1016</v>
      </c>
      <c r="C3" s="1545" t="s">
        <v>1017</v>
      </c>
      <c r="D3" s="1546"/>
      <c r="E3" s="1546"/>
      <c r="F3" s="1546"/>
      <c r="G3" s="1546"/>
      <c r="H3" s="1546"/>
      <c r="I3" s="1546"/>
      <c r="J3" s="1546"/>
      <c r="K3" s="1546"/>
      <c r="L3" s="1546"/>
      <c r="M3" s="1547"/>
    </row>
    <row r="4" spans="1:13" ht="28.5" customHeight="1" x14ac:dyDescent="0.25">
      <c r="A4" s="1893"/>
      <c r="B4" s="65" t="s">
        <v>72</v>
      </c>
      <c r="C4" s="105" t="s">
        <v>241</v>
      </c>
      <c r="D4" s="104"/>
      <c r="E4" s="103"/>
      <c r="F4" s="1553" t="s">
        <v>74</v>
      </c>
      <c r="G4" s="1554"/>
      <c r="H4" s="162">
        <v>117</v>
      </c>
      <c r="I4" s="1747"/>
      <c r="J4" s="1550"/>
      <c r="K4" s="1550"/>
      <c r="L4" s="1550"/>
      <c r="M4" s="1551"/>
    </row>
    <row r="5" spans="1:13" ht="23.25" customHeight="1" x14ac:dyDescent="0.25">
      <c r="A5" s="1893"/>
      <c r="B5" s="65" t="s">
        <v>75</v>
      </c>
      <c r="C5" s="1548" t="s">
        <v>1294</v>
      </c>
      <c r="D5" s="1550"/>
      <c r="E5" s="1550"/>
      <c r="F5" s="1550"/>
      <c r="G5" s="1550"/>
      <c r="H5" s="1550"/>
      <c r="I5" s="1550"/>
      <c r="J5" s="1550"/>
      <c r="K5" s="1550"/>
      <c r="L5" s="1550"/>
      <c r="M5" s="1551"/>
    </row>
    <row r="6" spans="1:13" x14ac:dyDescent="0.25">
      <c r="A6" s="1893"/>
      <c r="B6" s="65" t="s">
        <v>76</v>
      </c>
      <c r="C6" s="1548" t="s">
        <v>1295</v>
      </c>
      <c r="D6" s="1550"/>
      <c r="E6" s="1550"/>
      <c r="F6" s="1550"/>
      <c r="G6" s="1550"/>
      <c r="H6" s="1550"/>
      <c r="I6" s="1550"/>
      <c r="J6" s="1550"/>
      <c r="K6" s="1550"/>
      <c r="L6" s="1550"/>
      <c r="M6" s="1551"/>
    </row>
    <row r="7" spans="1:13" x14ac:dyDescent="0.25">
      <c r="A7" s="1893"/>
      <c r="B7" s="13" t="s">
        <v>929</v>
      </c>
      <c r="C7" s="1685"/>
      <c r="D7" s="1686"/>
      <c r="E7" s="99" t="s">
        <v>344</v>
      </c>
      <c r="F7" s="99"/>
      <c r="G7" s="98"/>
      <c r="H7" s="97" t="s">
        <v>79</v>
      </c>
      <c r="I7" s="1687" t="s">
        <v>388</v>
      </c>
      <c r="J7" s="1686"/>
      <c r="K7" s="1686"/>
      <c r="L7" s="1686"/>
      <c r="M7" s="1688"/>
    </row>
    <row r="8" spans="1:13" x14ac:dyDescent="0.25">
      <c r="A8" s="1893"/>
      <c r="B8" s="1689" t="s">
        <v>77</v>
      </c>
      <c r="C8" s="96"/>
      <c r="D8" s="95"/>
      <c r="E8" s="95"/>
      <c r="F8" s="95"/>
      <c r="G8" s="95"/>
      <c r="H8" s="95"/>
      <c r="I8" s="95"/>
      <c r="J8" s="95"/>
      <c r="K8" s="95"/>
      <c r="L8" s="61"/>
      <c r="M8" s="60"/>
    </row>
    <row r="9" spans="1:13" x14ac:dyDescent="0.25">
      <c r="A9" s="1893"/>
      <c r="B9" s="1690"/>
      <c r="C9" s="1558" t="s">
        <v>1255</v>
      </c>
      <c r="D9" s="1559"/>
      <c r="E9" s="76"/>
      <c r="F9" s="1559"/>
      <c r="G9" s="1559"/>
      <c r="H9" s="76"/>
      <c r="I9" s="1559"/>
      <c r="J9" s="1559"/>
      <c r="K9" s="76"/>
      <c r="L9" s="15"/>
      <c r="M9" s="14"/>
    </row>
    <row r="10" spans="1:13" x14ac:dyDescent="0.25">
      <c r="A10" s="1893"/>
      <c r="B10" s="1691"/>
      <c r="C10" s="1558" t="s">
        <v>84</v>
      </c>
      <c r="D10" s="1559"/>
      <c r="E10" s="94"/>
      <c r="F10" s="1559" t="s">
        <v>84</v>
      </c>
      <c r="G10" s="1559"/>
      <c r="H10" s="94"/>
      <c r="I10" s="1559" t="s">
        <v>84</v>
      </c>
      <c r="J10" s="1559"/>
      <c r="K10" s="94"/>
      <c r="L10" s="16"/>
      <c r="M10" s="48"/>
    </row>
    <row r="11" spans="1:13" ht="59.25" customHeight="1" x14ac:dyDescent="0.25">
      <c r="A11" s="1893"/>
      <c r="B11" s="13" t="s">
        <v>85</v>
      </c>
      <c r="C11" s="1548" t="s">
        <v>1332</v>
      </c>
      <c r="D11" s="1550"/>
      <c r="E11" s="1550"/>
      <c r="F11" s="1550"/>
      <c r="G11" s="1550"/>
      <c r="H11" s="1550"/>
      <c r="I11" s="1550"/>
      <c r="J11" s="1550"/>
      <c r="K11" s="1550"/>
      <c r="L11" s="1550"/>
      <c r="M11" s="1551"/>
    </row>
    <row r="12" spans="1:13" ht="51.75" customHeight="1" x14ac:dyDescent="0.25">
      <c r="A12" s="1893"/>
      <c r="B12" s="13" t="s">
        <v>1021</v>
      </c>
      <c r="C12" s="1548" t="s">
        <v>1333</v>
      </c>
      <c r="D12" s="1550"/>
      <c r="E12" s="1550"/>
      <c r="F12" s="1550"/>
      <c r="G12" s="1550"/>
      <c r="H12" s="1550"/>
      <c r="I12" s="1550"/>
      <c r="J12" s="1550"/>
      <c r="K12" s="1550"/>
      <c r="L12" s="1550"/>
      <c r="M12" s="1551"/>
    </row>
    <row r="13" spans="1:13" ht="31.5" x14ac:dyDescent="0.25">
      <c r="A13" s="1893"/>
      <c r="B13" s="13" t="s">
        <v>1023</v>
      </c>
      <c r="C13" s="1548" t="s">
        <v>1024</v>
      </c>
      <c r="D13" s="1550"/>
      <c r="E13" s="1550"/>
      <c r="F13" s="1550"/>
      <c r="G13" s="1550"/>
      <c r="H13" s="1550"/>
      <c r="I13" s="1550"/>
      <c r="J13" s="1550"/>
      <c r="K13" s="1550"/>
      <c r="L13" s="1550"/>
      <c r="M13" s="1551"/>
    </row>
    <row r="14" spans="1:13" ht="52.5" customHeight="1" x14ac:dyDescent="0.25">
      <c r="A14" s="1893"/>
      <c r="B14" s="126" t="s">
        <v>1025</v>
      </c>
      <c r="C14" s="1517" t="s">
        <v>364</v>
      </c>
      <c r="D14" s="1518"/>
      <c r="E14" s="93" t="s">
        <v>1026</v>
      </c>
      <c r="F14" s="1718" t="s">
        <v>1334</v>
      </c>
      <c r="G14" s="1515"/>
      <c r="H14" s="1515"/>
      <c r="I14" s="1515"/>
      <c r="J14" s="1515"/>
      <c r="K14" s="1515"/>
      <c r="L14" s="1515"/>
      <c r="M14" s="1516"/>
    </row>
    <row r="15" spans="1:13" x14ac:dyDescent="0.25">
      <c r="A15" s="1536" t="s">
        <v>48</v>
      </c>
      <c r="B15" s="12" t="s">
        <v>87</v>
      </c>
      <c r="C15" s="1514" t="s">
        <v>1335</v>
      </c>
      <c r="D15" s="1515"/>
      <c r="E15" s="1515"/>
      <c r="F15" s="1515"/>
      <c r="G15" s="1515"/>
      <c r="H15" s="1515"/>
      <c r="I15" s="1515"/>
      <c r="J15" s="1515"/>
      <c r="K15" s="1515"/>
      <c r="L15" s="1515"/>
      <c r="M15" s="1516"/>
    </row>
    <row r="16" spans="1:13" ht="29.25" customHeight="1" x14ac:dyDescent="0.25">
      <c r="A16" s="1537"/>
      <c r="B16" s="12" t="s">
        <v>1028</v>
      </c>
      <c r="C16" s="1514" t="s">
        <v>1336</v>
      </c>
      <c r="D16" s="1515"/>
      <c r="E16" s="1515"/>
      <c r="F16" s="1515"/>
      <c r="G16" s="1515"/>
      <c r="H16" s="1515"/>
      <c r="I16" s="1515"/>
      <c r="J16" s="1515"/>
      <c r="K16" s="1515"/>
      <c r="L16" s="1515"/>
      <c r="M16" s="1516"/>
    </row>
    <row r="17" spans="1:13" ht="8.25" customHeight="1" x14ac:dyDescent="0.25">
      <c r="A17" s="1537"/>
      <c r="B17" s="1539" t="s">
        <v>89</v>
      </c>
      <c r="C17" s="92"/>
      <c r="D17" s="91"/>
      <c r="E17" s="91"/>
      <c r="F17" s="91"/>
      <c r="G17" s="91"/>
      <c r="H17" s="91"/>
      <c r="I17" s="91"/>
      <c r="J17" s="91"/>
      <c r="K17" s="91"/>
      <c r="L17" s="91"/>
      <c r="M17" s="90"/>
    </row>
    <row r="18" spans="1:13" ht="9" customHeight="1" x14ac:dyDescent="0.25">
      <c r="A18" s="1537"/>
      <c r="B18" s="1528"/>
      <c r="C18" s="89"/>
      <c r="D18" s="88"/>
      <c r="E18" s="87"/>
      <c r="F18" s="88"/>
      <c r="G18" s="87"/>
      <c r="H18" s="88"/>
      <c r="I18" s="87"/>
      <c r="J18" s="88"/>
      <c r="K18" s="87"/>
      <c r="L18" s="87"/>
      <c r="M18" s="42"/>
    </row>
    <row r="19" spans="1:13" ht="20.25" x14ac:dyDescent="0.25">
      <c r="A19" s="1537"/>
      <c r="B19" s="1528"/>
      <c r="C19" s="80" t="s">
        <v>90</v>
      </c>
      <c r="D19" s="86"/>
      <c r="E19" s="78" t="s">
        <v>91</v>
      </c>
      <c r="F19" s="86"/>
      <c r="G19" s="78" t="s">
        <v>92</v>
      </c>
      <c r="H19" s="86"/>
      <c r="I19" s="78" t="s">
        <v>93</v>
      </c>
      <c r="J19" s="724" t="s">
        <v>933</v>
      </c>
      <c r="K19" s="78"/>
      <c r="L19" s="78"/>
      <c r="M19" s="83"/>
    </row>
    <row r="20" spans="1:13" x14ac:dyDescent="0.25">
      <c r="A20" s="1537"/>
      <c r="B20" s="1528"/>
      <c r="C20" s="80" t="s">
        <v>94</v>
      </c>
      <c r="D20" s="18"/>
      <c r="E20" s="78" t="s">
        <v>95</v>
      </c>
      <c r="F20" s="67"/>
      <c r="G20" s="78" t="s">
        <v>96</v>
      </c>
      <c r="H20" s="67"/>
      <c r="I20" s="78"/>
      <c r="J20" s="84"/>
      <c r="K20" s="78"/>
      <c r="L20" s="78"/>
      <c r="M20" s="83"/>
    </row>
    <row r="21" spans="1:13" x14ac:dyDescent="0.25">
      <c r="A21" s="1537"/>
      <c r="B21" s="1528"/>
      <c r="C21" s="80" t="s">
        <v>97</v>
      </c>
      <c r="D21" s="18"/>
      <c r="E21" s="78" t="s">
        <v>98</v>
      </c>
      <c r="F21" s="18"/>
      <c r="G21" s="78"/>
      <c r="H21" s="84"/>
      <c r="I21" s="78"/>
      <c r="J21" s="84"/>
      <c r="K21" s="78"/>
      <c r="L21" s="78"/>
      <c r="M21" s="83"/>
    </row>
    <row r="22" spans="1:13" x14ac:dyDescent="0.25">
      <c r="A22" s="1537"/>
      <c r="B22" s="1528"/>
      <c r="C22" s="80" t="s">
        <v>99</v>
      </c>
      <c r="D22" s="67"/>
      <c r="E22" s="78" t="s">
        <v>101</v>
      </c>
      <c r="F22" s="82"/>
      <c r="G22" s="82"/>
      <c r="H22" s="82"/>
      <c r="I22" s="82"/>
      <c r="J22" s="82"/>
      <c r="K22" s="82"/>
      <c r="L22" s="82"/>
      <c r="M22" s="81"/>
    </row>
    <row r="23" spans="1:13" ht="9.75" customHeight="1" x14ac:dyDescent="0.25">
      <c r="A23" s="1537"/>
      <c r="B23" s="1529"/>
      <c r="C23" s="53"/>
      <c r="D23" s="51"/>
      <c r="E23" s="51"/>
      <c r="F23" s="51"/>
      <c r="G23" s="51"/>
      <c r="H23" s="51"/>
      <c r="I23" s="51"/>
      <c r="J23" s="51"/>
      <c r="K23" s="51"/>
      <c r="L23" s="51"/>
      <c r="M23" s="64"/>
    </row>
    <row r="24" spans="1:13" x14ac:dyDescent="0.25">
      <c r="A24" s="1537"/>
      <c r="B24" s="1539" t="s">
        <v>103</v>
      </c>
      <c r="C24" s="25"/>
      <c r="D24" s="24"/>
      <c r="E24" s="24"/>
      <c r="F24" s="24"/>
      <c r="G24" s="24"/>
      <c r="H24" s="24"/>
      <c r="I24" s="24"/>
      <c r="J24" s="24"/>
      <c r="K24" s="24"/>
      <c r="L24" s="61"/>
      <c r="M24" s="60"/>
    </row>
    <row r="25" spans="1:13" ht="18" x14ac:dyDescent="0.25">
      <c r="A25" s="1537"/>
      <c r="B25" s="1528"/>
      <c r="C25" s="80" t="s">
        <v>104</v>
      </c>
      <c r="D25" s="67"/>
      <c r="E25" s="57"/>
      <c r="F25" s="78" t="s">
        <v>105</v>
      </c>
      <c r="G25" s="725" t="s">
        <v>933</v>
      </c>
      <c r="H25" s="57"/>
      <c r="I25" s="78" t="s">
        <v>106</v>
      </c>
      <c r="J25" s="18"/>
      <c r="K25" s="57"/>
      <c r="L25" s="15"/>
      <c r="M25" s="14"/>
    </row>
    <row r="26" spans="1:13" x14ac:dyDescent="0.25">
      <c r="A26" s="1537"/>
      <c r="B26" s="1528"/>
      <c r="C26" s="80" t="s">
        <v>107</v>
      </c>
      <c r="D26" s="79"/>
      <c r="E26" s="15"/>
      <c r="F26" s="78" t="s">
        <v>108</v>
      </c>
      <c r="G26" s="67"/>
      <c r="H26" s="15"/>
      <c r="I26" s="77"/>
      <c r="J26" s="15"/>
      <c r="K26" s="76"/>
      <c r="L26" s="15"/>
      <c r="M26" s="14"/>
    </row>
    <row r="27" spans="1:13" x14ac:dyDescent="0.25">
      <c r="A27" s="1537"/>
      <c r="B27" s="1529"/>
      <c r="C27" s="75"/>
      <c r="D27" s="74"/>
      <c r="E27" s="74"/>
      <c r="F27" s="74"/>
      <c r="G27" s="74"/>
      <c r="H27" s="74"/>
      <c r="I27" s="74"/>
      <c r="J27" s="74"/>
      <c r="K27" s="74"/>
      <c r="L27" s="16"/>
      <c r="M27" s="48"/>
    </row>
    <row r="28" spans="1:13" x14ac:dyDescent="0.25">
      <c r="A28" s="1537"/>
      <c r="B28" s="70" t="s">
        <v>109</v>
      </c>
      <c r="C28" s="73"/>
      <c r="D28" s="72"/>
      <c r="E28" s="72"/>
      <c r="F28" s="72"/>
      <c r="G28" s="72"/>
      <c r="H28" s="72"/>
      <c r="I28" s="72"/>
      <c r="J28" s="72"/>
      <c r="K28" s="72"/>
      <c r="L28" s="72"/>
      <c r="M28" s="71"/>
    </row>
    <row r="29" spans="1:13" x14ac:dyDescent="0.25">
      <c r="A29" s="1537"/>
      <c r="B29" s="70"/>
      <c r="C29" s="69" t="s">
        <v>110</v>
      </c>
      <c r="D29" s="726">
        <v>250</v>
      </c>
      <c r="E29" s="57"/>
      <c r="F29" s="55" t="s">
        <v>112</v>
      </c>
      <c r="G29" s="726">
        <v>2021</v>
      </c>
      <c r="H29" s="57"/>
      <c r="I29" s="55" t="s">
        <v>113</v>
      </c>
      <c r="J29" s="726" t="s">
        <v>1301</v>
      </c>
      <c r="K29" s="116"/>
      <c r="L29" s="119"/>
      <c r="M29" s="66"/>
    </row>
    <row r="30" spans="1:13" x14ac:dyDescent="0.25">
      <c r="A30" s="1537"/>
      <c r="B30" s="65"/>
      <c r="C30" s="53"/>
      <c r="D30" s="51"/>
      <c r="E30" s="51"/>
      <c r="F30" s="51"/>
      <c r="G30" s="51"/>
      <c r="H30" s="51"/>
      <c r="I30" s="51"/>
      <c r="J30" s="51"/>
      <c r="K30" s="51"/>
      <c r="L30" s="51"/>
      <c r="M30" s="64"/>
    </row>
    <row r="31" spans="1:13" x14ac:dyDescent="0.25">
      <c r="A31" s="1537"/>
      <c r="B31" s="1539" t="s">
        <v>114</v>
      </c>
      <c r="C31" s="63"/>
      <c r="D31" s="62"/>
      <c r="E31" s="62"/>
      <c r="F31" s="62"/>
      <c r="G31" s="62"/>
      <c r="H31" s="62"/>
      <c r="I31" s="62"/>
      <c r="J31" s="62"/>
      <c r="K31" s="62"/>
      <c r="L31" s="61"/>
      <c r="M31" s="60"/>
    </row>
    <row r="32" spans="1:13" x14ac:dyDescent="0.25">
      <c r="A32" s="1537"/>
      <c r="B32" s="1528"/>
      <c r="C32" s="59" t="s">
        <v>115</v>
      </c>
      <c r="D32" s="727">
        <v>2022</v>
      </c>
      <c r="E32" s="54"/>
      <c r="F32" s="57" t="s">
        <v>116</v>
      </c>
      <c r="G32" s="56" t="s">
        <v>1260</v>
      </c>
      <c r="H32" s="54"/>
      <c r="I32" s="55"/>
      <c r="J32" s="54"/>
      <c r="K32" s="54"/>
      <c r="L32" s="15"/>
      <c r="M32" s="14"/>
    </row>
    <row r="33" spans="1:13" x14ac:dyDescent="0.25">
      <c r="A33" s="1537"/>
      <c r="B33" s="1529"/>
      <c r="C33" s="53"/>
      <c r="D33" s="52"/>
      <c r="E33" s="49"/>
      <c r="F33" s="51"/>
      <c r="G33" s="49"/>
      <c r="H33" s="49"/>
      <c r="I33" s="50"/>
      <c r="J33" s="49"/>
      <c r="K33" s="49"/>
      <c r="L33" s="16"/>
      <c r="M33" s="48"/>
    </row>
    <row r="34" spans="1:13" x14ac:dyDescent="0.25">
      <c r="A34" s="1537"/>
      <c r="B34" s="1539" t="s">
        <v>117</v>
      </c>
      <c r="C34" s="47"/>
      <c r="D34" s="46"/>
      <c r="E34" s="46"/>
      <c r="F34" s="46"/>
      <c r="G34" s="46"/>
      <c r="H34" s="46"/>
      <c r="I34" s="46"/>
      <c r="J34" s="46"/>
      <c r="K34" s="46"/>
      <c r="L34" s="46"/>
      <c r="M34" s="45"/>
    </row>
    <row r="35" spans="1:13" x14ac:dyDescent="0.25">
      <c r="A35" s="1537"/>
      <c r="B35" s="1528"/>
      <c r="C35" s="37"/>
      <c r="D35" s="35" t="s">
        <v>118</v>
      </c>
      <c r="E35" s="35"/>
      <c r="F35" s="35" t="s">
        <v>119</v>
      </c>
      <c r="G35" s="35"/>
      <c r="H35" s="43" t="s">
        <v>120</v>
      </c>
      <c r="I35" s="43"/>
      <c r="J35" s="43" t="s">
        <v>121</v>
      </c>
      <c r="K35" s="35"/>
      <c r="L35" s="35" t="s">
        <v>122</v>
      </c>
      <c r="M35" s="44"/>
    </row>
    <row r="36" spans="1:13" x14ac:dyDescent="0.25">
      <c r="A36" s="1537"/>
      <c r="B36" s="1528"/>
      <c r="C36" s="37"/>
      <c r="D36" s="166">
        <v>300</v>
      </c>
      <c r="E36" s="36">
        <v>2022</v>
      </c>
      <c r="F36" s="728">
        <v>350</v>
      </c>
      <c r="G36" s="36">
        <v>2023</v>
      </c>
      <c r="H36" s="166">
        <v>410</v>
      </c>
      <c r="I36" s="36">
        <v>2024</v>
      </c>
      <c r="J36" s="166"/>
      <c r="K36" s="36"/>
      <c r="L36" s="29"/>
      <c r="M36" s="41"/>
    </row>
    <row r="37" spans="1:13" x14ac:dyDescent="0.25">
      <c r="A37" s="1537"/>
      <c r="B37" s="1528"/>
      <c r="C37" s="37"/>
      <c r="D37" s="35" t="s">
        <v>123</v>
      </c>
      <c r="E37" s="35"/>
      <c r="F37" s="35" t="s">
        <v>124</v>
      </c>
      <c r="G37" s="35"/>
      <c r="H37" s="43" t="s">
        <v>125</v>
      </c>
      <c r="I37" s="43"/>
      <c r="J37" s="43" t="s">
        <v>126</v>
      </c>
      <c r="K37" s="35"/>
      <c r="L37" s="35" t="s">
        <v>127</v>
      </c>
      <c r="M37" s="42"/>
    </row>
    <row r="38" spans="1:13" x14ac:dyDescent="0.25">
      <c r="A38" s="1537"/>
      <c r="B38" s="1528"/>
      <c r="C38" s="37"/>
      <c r="D38" s="29"/>
      <c r="E38" s="36"/>
      <c r="F38" s="29"/>
      <c r="G38" s="36"/>
      <c r="H38" s="29"/>
      <c r="I38" s="36"/>
      <c r="J38" s="29"/>
      <c r="K38" s="36"/>
      <c r="L38" s="29"/>
      <c r="M38" s="41"/>
    </row>
    <row r="39" spans="1:13" x14ac:dyDescent="0.25">
      <c r="A39" s="1537"/>
      <c r="B39" s="1528"/>
      <c r="C39" s="37"/>
      <c r="D39" s="35" t="s">
        <v>128</v>
      </c>
      <c r="E39" s="35"/>
      <c r="F39" s="35" t="s">
        <v>129</v>
      </c>
      <c r="G39" s="35"/>
      <c r="H39" s="43" t="s">
        <v>130</v>
      </c>
      <c r="I39" s="43"/>
      <c r="J39" s="43" t="s">
        <v>131</v>
      </c>
      <c r="K39" s="35"/>
      <c r="L39" s="35" t="s">
        <v>132</v>
      </c>
      <c r="M39" s="42"/>
    </row>
    <row r="40" spans="1:13" x14ac:dyDescent="0.25">
      <c r="A40" s="1537"/>
      <c r="B40" s="1528"/>
      <c r="C40" s="37"/>
      <c r="D40" s="29"/>
      <c r="E40" s="36"/>
      <c r="F40" s="29"/>
      <c r="G40" s="36"/>
      <c r="H40" s="29"/>
      <c r="I40" s="36"/>
      <c r="J40" s="29"/>
      <c r="K40" s="36"/>
      <c r="L40" s="29"/>
      <c r="M40" s="41"/>
    </row>
    <row r="41" spans="1:13" x14ac:dyDescent="0.25">
      <c r="A41" s="1537"/>
      <c r="B41" s="1528"/>
      <c r="C41" s="37"/>
      <c r="D41" s="31" t="s">
        <v>132</v>
      </c>
      <c r="E41" s="30"/>
      <c r="F41" s="31" t="s">
        <v>133</v>
      </c>
      <c r="G41" s="30"/>
      <c r="H41" s="39"/>
      <c r="I41" s="40"/>
      <c r="J41" s="39"/>
      <c r="K41" s="40"/>
      <c r="L41" s="39"/>
      <c r="M41" s="38"/>
    </row>
    <row r="42" spans="1:13" x14ac:dyDescent="0.25">
      <c r="A42" s="1537"/>
      <c r="B42" s="1528"/>
      <c r="C42" s="37"/>
      <c r="D42" s="29"/>
      <c r="E42" s="36"/>
      <c r="F42" s="1890">
        <v>1060</v>
      </c>
      <c r="G42" s="1891"/>
      <c r="H42" s="1702"/>
      <c r="I42" s="1702"/>
      <c r="J42" s="34"/>
      <c r="K42" s="35"/>
      <c r="L42" s="34"/>
      <c r="M42" s="33"/>
    </row>
    <row r="43" spans="1:13" x14ac:dyDescent="0.25">
      <c r="A43" s="1537"/>
      <c r="B43" s="1528"/>
      <c r="C43" s="32"/>
      <c r="D43" s="31"/>
      <c r="E43" s="30"/>
      <c r="F43" s="31"/>
      <c r="G43" s="30"/>
      <c r="H43" s="27"/>
      <c r="I43" s="28"/>
      <c r="J43" s="27"/>
      <c r="K43" s="28"/>
      <c r="L43" s="27"/>
      <c r="M43" s="26"/>
    </row>
    <row r="44" spans="1:13" ht="18" customHeight="1" x14ac:dyDescent="0.25">
      <c r="A44" s="1537"/>
      <c r="B44" s="1539" t="s">
        <v>134</v>
      </c>
      <c r="C44" s="25"/>
      <c r="D44" s="24"/>
      <c r="E44" s="24"/>
      <c r="F44" s="24"/>
      <c r="G44" s="24"/>
      <c r="H44" s="24"/>
      <c r="I44" s="24"/>
      <c r="J44" s="24"/>
      <c r="K44" s="24"/>
      <c r="L44" s="15"/>
      <c r="M44" s="14"/>
    </row>
    <row r="45" spans="1:13" x14ac:dyDescent="0.25">
      <c r="A45" s="1537"/>
      <c r="B45" s="1528"/>
      <c r="C45" s="20"/>
      <c r="D45" s="23" t="s">
        <v>135</v>
      </c>
      <c r="E45" s="22" t="s">
        <v>136</v>
      </c>
      <c r="F45" s="1530" t="s">
        <v>137</v>
      </c>
      <c r="G45" s="1531"/>
      <c r="H45" s="1531"/>
      <c r="I45" s="1531"/>
      <c r="J45" s="1531"/>
      <c r="K45" s="21" t="s">
        <v>101</v>
      </c>
      <c r="L45" s="1532"/>
      <c r="M45" s="1533"/>
    </row>
    <row r="46" spans="1:13" x14ac:dyDescent="0.25">
      <c r="A46" s="1537"/>
      <c r="B46" s="1528"/>
      <c r="C46" s="20"/>
      <c r="D46" s="19"/>
      <c r="E46" s="18" t="s">
        <v>933</v>
      </c>
      <c r="F46" s="1530"/>
      <c r="G46" s="1531"/>
      <c r="H46" s="1531"/>
      <c r="I46" s="1531"/>
      <c r="J46" s="1531"/>
      <c r="K46" s="15"/>
      <c r="L46" s="1534"/>
      <c r="M46" s="1535"/>
    </row>
    <row r="47" spans="1:13" x14ac:dyDescent="0.25">
      <c r="A47" s="1537"/>
      <c r="B47" s="1529"/>
      <c r="C47" s="17"/>
      <c r="D47" s="16"/>
      <c r="E47" s="16"/>
      <c r="F47" s="16"/>
      <c r="G47" s="16"/>
      <c r="H47" s="16"/>
      <c r="I47" s="16"/>
      <c r="J47" s="16"/>
      <c r="K47" s="16"/>
      <c r="L47" s="15"/>
      <c r="M47" s="14"/>
    </row>
    <row r="48" spans="1:13" ht="22.5" customHeight="1" x14ac:dyDescent="0.25">
      <c r="A48" s="1537"/>
      <c r="B48" s="13" t="s">
        <v>139</v>
      </c>
      <c r="C48" s="1514" t="s">
        <v>1302</v>
      </c>
      <c r="D48" s="1515"/>
      <c r="E48" s="1515"/>
      <c r="F48" s="1515"/>
      <c r="G48" s="1515"/>
      <c r="H48" s="1515"/>
      <c r="I48" s="1515"/>
      <c r="J48" s="1515"/>
      <c r="K48" s="1515"/>
      <c r="L48" s="1515"/>
      <c r="M48" s="1516"/>
    </row>
    <row r="49" spans="1:13" x14ac:dyDescent="0.25">
      <c r="A49" s="1537"/>
      <c r="B49" s="12" t="s">
        <v>141</v>
      </c>
      <c r="C49" s="1514" t="s">
        <v>1303</v>
      </c>
      <c r="D49" s="1515"/>
      <c r="E49" s="1515"/>
      <c r="F49" s="1515"/>
      <c r="G49" s="1515"/>
      <c r="H49" s="1515"/>
      <c r="I49" s="1515"/>
      <c r="J49" s="1515"/>
      <c r="K49" s="1515"/>
      <c r="L49" s="1515"/>
      <c r="M49" s="1516"/>
    </row>
    <row r="50" spans="1:13" x14ac:dyDescent="0.25">
      <c r="A50" s="1537"/>
      <c r="B50" s="12" t="s">
        <v>143</v>
      </c>
      <c r="C50" s="11">
        <v>30</v>
      </c>
      <c r="D50" s="10"/>
      <c r="E50" s="10"/>
      <c r="F50" s="10"/>
      <c r="G50" s="10"/>
      <c r="H50" s="10"/>
      <c r="I50" s="10"/>
      <c r="J50" s="10"/>
      <c r="K50" s="10"/>
      <c r="L50" s="10"/>
      <c r="M50" s="9"/>
    </row>
    <row r="51" spans="1:13" x14ac:dyDescent="0.25">
      <c r="A51" s="1537"/>
      <c r="B51" s="12" t="s">
        <v>144</v>
      </c>
      <c r="C51" s="11" t="s">
        <v>111</v>
      </c>
      <c r="D51" s="10"/>
      <c r="E51" s="10"/>
      <c r="F51" s="10"/>
      <c r="G51" s="10"/>
      <c r="H51" s="10"/>
      <c r="I51" s="10"/>
      <c r="J51" s="10"/>
      <c r="K51" s="10"/>
      <c r="L51" s="10"/>
      <c r="M51" s="9"/>
    </row>
    <row r="52" spans="1:13" ht="15.75" customHeight="1" x14ac:dyDescent="0.25">
      <c r="A52" s="1506" t="s">
        <v>60</v>
      </c>
      <c r="B52" s="7" t="s">
        <v>145</v>
      </c>
      <c r="C52" s="1884" t="s">
        <v>1304</v>
      </c>
      <c r="D52" s="1885"/>
      <c r="E52" s="1885"/>
      <c r="F52" s="1885"/>
      <c r="G52" s="1885"/>
      <c r="H52" s="1885"/>
      <c r="I52" s="1885"/>
      <c r="J52" s="1885"/>
      <c r="K52" s="1885"/>
      <c r="L52" s="1885"/>
      <c r="M52" s="1886"/>
    </row>
    <row r="53" spans="1:13" x14ac:dyDescent="0.25">
      <c r="A53" s="1507"/>
      <c r="B53" s="7" t="s">
        <v>147</v>
      </c>
      <c r="C53" s="1884" t="s">
        <v>1305</v>
      </c>
      <c r="D53" s="1885"/>
      <c r="E53" s="1885"/>
      <c r="F53" s="1885"/>
      <c r="G53" s="1885"/>
      <c r="H53" s="1885"/>
      <c r="I53" s="1885"/>
      <c r="J53" s="1885"/>
      <c r="K53" s="1885"/>
      <c r="L53" s="1885"/>
      <c r="M53" s="1886"/>
    </row>
    <row r="54" spans="1:13" x14ac:dyDescent="0.25">
      <c r="A54" s="1507"/>
      <c r="B54" s="7" t="s">
        <v>149</v>
      </c>
      <c r="C54" s="1884" t="s">
        <v>1255</v>
      </c>
      <c r="D54" s="1885"/>
      <c r="E54" s="1885"/>
      <c r="F54" s="1885"/>
      <c r="G54" s="1885"/>
      <c r="H54" s="1885"/>
      <c r="I54" s="1885"/>
      <c r="J54" s="1885"/>
      <c r="K54" s="1885"/>
      <c r="L54" s="1885"/>
      <c r="M54" s="1886"/>
    </row>
    <row r="55" spans="1:13" ht="15.75" customHeight="1" x14ac:dyDescent="0.25">
      <c r="A55" s="1507"/>
      <c r="B55" s="8" t="s">
        <v>151</v>
      </c>
      <c r="C55" s="1884" t="s">
        <v>1306</v>
      </c>
      <c r="D55" s="1885"/>
      <c r="E55" s="1885"/>
      <c r="F55" s="1885"/>
      <c r="G55" s="1885"/>
      <c r="H55" s="1885"/>
      <c r="I55" s="1885"/>
      <c r="J55" s="1885"/>
      <c r="K55" s="1885"/>
      <c r="L55" s="1885"/>
      <c r="M55" s="1886"/>
    </row>
    <row r="56" spans="1:13" ht="15.75" customHeight="1" x14ac:dyDescent="0.25">
      <c r="A56" s="1507"/>
      <c r="B56" s="7" t="s">
        <v>153</v>
      </c>
      <c r="C56" s="1881" t="s">
        <v>1307</v>
      </c>
      <c r="D56" s="1882"/>
      <c r="E56" s="1882"/>
      <c r="F56" s="1882"/>
      <c r="G56" s="1882"/>
      <c r="H56" s="1882"/>
      <c r="I56" s="1882"/>
      <c r="J56" s="1882"/>
      <c r="K56" s="1882"/>
      <c r="L56" s="1882"/>
      <c r="M56" s="1883"/>
    </row>
    <row r="57" spans="1:13" ht="16.5" thickBot="1" x14ac:dyDescent="0.3">
      <c r="A57" s="1510"/>
      <c r="B57" s="7" t="s">
        <v>155</v>
      </c>
      <c r="C57" s="1884">
        <v>3693777</v>
      </c>
      <c r="D57" s="1885"/>
      <c r="E57" s="1885"/>
      <c r="F57" s="1885"/>
      <c r="G57" s="1885"/>
      <c r="H57" s="1885"/>
      <c r="I57" s="1885"/>
      <c r="J57" s="1885"/>
      <c r="K57" s="1885"/>
      <c r="L57" s="1885"/>
      <c r="M57" s="1886"/>
    </row>
    <row r="58" spans="1:13" ht="15.75" customHeight="1" x14ac:dyDescent="0.25">
      <c r="A58" s="1506" t="s">
        <v>156</v>
      </c>
      <c r="B58" s="6" t="s">
        <v>157</v>
      </c>
      <c r="C58" s="1887"/>
      <c r="D58" s="1888"/>
      <c r="E58" s="1888"/>
      <c r="F58" s="1888"/>
      <c r="G58" s="1888"/>
      <c r="H58" s="1888"/>
      <c r="I58" s="1888"/>
      <c r="J58" s="1888"/>
      <c r="K58" s="1888"/>
      <c r="L58" s="1888"/>
      <c r="M58" s="1889"/>
    </row>
    <row r="59" spans="1:13" ht="30" customHeight="1" x14ac:dyDescent="0.25">
      <c r="A59" s="1507"/>
      <c r="B59" s="6" t="s">
        <v>158</v>
      </c>
      <c r="C59" s="1884" t="s">
        <v>1337</v>
      </c>
      <c r="D59" s="1885"/>
      <c r="E59" s="1885"/>
      <c r="F59" s="1885"/>
      <c r="G59" s="1885"/>
      <c r="H59" s="1885"/>
      <c r="I59" s="1885"/>
      <c r="J59" s="1885"/>
      <c r="K59" s="1885"/>
      <c r="L59" s="1885"/>
      <c r="M59" s="1886"/>
    </row>
    <row r="60" spans="1:13" ht="30" customHeight="1" thickBot="1" x14ac:dyDescent="0.3">
      <c r="A60" s="1507"/>
      <c r="B60" s="5" t="s">
        <v>79</v>
      </c>
      <c r="C60" s="1884" t="s">
        <v>1338</v>
      </c>
      <c r="D60" s="1885"/>
      <c r="E60" s="1885"/>
      <c r="F60" s="1885"/>
      <c r="G60" s="1885"/>
      <c r="H60" s="1885"/>
      <c r="I60" s="1885"/>
      <c r="J60" s="1885"/>
      <c r="K60" s="1885"/>
      <c r="L60" s="1885"/>
      <c r="M60" s="1886"/>
    </row>
    <row r="61" spans="1:13" ht="87" customHeight="1" thickBot="1" x14ac:dyDescent="0.3">
      <c r="A61" s="4" t="s">
        <v>64</v>
      </c>
      <c r="B61" s="729"/>
      <c r="C61" s="1878" t="s">
        <v>1339</v>
      </c>
      <c r="D61" s="1879"/>
      <c r="E61" s="1879"/>
      <c r="F61" s="1879"/>
      <c r="G61" s="1879"/>
      <c r="H61" s="1879"/>
      <c r="I61" s="1879"/>
      <c r="J61" s="1879"/>
      <c r="K61" s="1879"/>
      <c r="L61" s="1879"/>
      <c r="M61" s="1880"/>
    </row>
  </sheetData>
  <mergeCells count="48">
    <mergeCell ref="A2:A14"/>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type="list" allowBlank="1" showInputMessage="1" showErrorMessage="1" sqref="I7:M7" xr:uid="{00000000-0002-0000-2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800-000002000000}"/>
    <dataValidation allowBlank="1" showInputMessage="1" showErrorMessage="1" prompt="Identifique la meta ODS a que le apunta el indicador de producto. Seleccione de la lista desplegable." sqref="E14" xr:uid="{00000000-0002-0000-2800-000003000000}"/>
    <dataValidation allowBlank="1" showInputMessage="1" showErrorMessage="1" prompt="Identifique el ODS a que le apunta el indicador de producto. Seleccione de la lista desplegable._x000a_" sqref="B14" xr:uid="{00000000-0002-0000-2800-000004000000}"/>
    <dataValidation allowBlank="1" showInputMessage="1" showErrorMessage="1" prompt="Incluir una ficha por cada indicador, ya sea de producto o de resultado" sqref="B1" xr:uid="{00000000-0002-0000-2800-000005000000}"/>
    <dataValidation allowBlank="1" showInputMessage="1" showErrorMessage="1" prompt="Seleccione de la lista desplegable" sqref="B4 B7 H7" xr:uid="{00000000-0002-0000-2800-000006000000}"/>
  </dataValidations>
  <hyperlinks>
    <hyperlink ref="C56" r:id="rId1" xr:uid="{00000000-0004-0000-2800-000000000000}"/>
    <hyperlink ref="C56:M56" r:id="rId2" display="mpgomez@desarrolloeconomico.gov.co" xr:uid="{00000000-0004-0000-2800-000001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Z1000"/>
  <sheetViews>
    <sheetView topLeftCell="B1" workbookViewId="0">
      <selection activeCell="B1" sqref="B1"/>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1340</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94" t="s">
        <v>67</v>
      </c>
      <c r="B2" s="173" t="s">
        <v>68</v>
      </c>
      <c r="C2" s="1927" t="s">
        <v>1341</v>
      </c>
      <c r="D2" s="1928"/>
      <c r="E2" s="1928"/>
      <c r="F2" s="1928"/>
      <c r="G2" s="1928"/>
      <c r="H2" s="1928"/>
      <c r="I2" s="1928"/>
      <c r="J2" s="1928"/>
      <c r="K2" s="1928"/>
      <c r="L2" s="1928"/>
      <c r="M2" s="1929"/>
      <c r="N2" s="171"/>
      <c r="O2" s="171"/>
      <c r="P2" s="171"/>
      <c r="Q2" s="171"/>
      <c r="R2" s="171"/>
      <c r="S2" s="171"/>
      <c r="T2" s="171"/>
      <c r="U2" s="171"/>
      <c r="V2" s="171"/>
      <c r="W2" s="171"/>
      <c r="X2" s="171"/>
      <c r="Y2" s="171"/>
      <c r="Z2" s="171"/>
    </row>
    <row r="3" spans="1:26" ht="36" customHeight="1" x14ac:dyDescent="0.25">
      <c r="A3" s="1895"/>
      <c r="B3" s="174" t="s">
        <v>1016</v>
      </c>
      <c r="C3" s="1930" t="s">
        <v>1017</v>
      </c>
      <c r="D3" s="1931"/>
      <c r="E3" s="1931"/>
      <c r="F3" s="1931"/>
      <c r="G3" s="1931"/>
      <c r="H3" s="1931"/>
      <c r="I3" s="1931"/>
      <c r="J3" s="1931"/>
      <c r="K3" s="1931"/>
      <c r="L3" s="1931"/>
      <c r="M3" s="1932"/>
      <c r="N3" s="171"/>
      <c r="O3" s="171"/>
      <c r="P3" s="171"/>
      <c r="Q3" s="171"/>
      <c r="R3" s="171"/>
      <c r="S3" s="171"/>
      <c r="T3" s="171"/>
      <c r="U3" s="171"/>
      <c r="V3" s="171"/>
      <c r="W3" s="171"/>
      <c r="X3" s="171"/>
      <c r="Y3" s="171"/>
      <c r="Z3" s="171"/>
    </row>
    <row r="4" spans="1:26" ht="31.5" x14ac:dyDescent="0.25">
      <c r="A4" s="1895"/>
      <c r="B4" s="175" t="s">
        <v>72</v>
      </c>
      <c r="C4" s="176" t="s">
        <v>484</v>
      </c>
      <c r="D4" s="1933"/>
      <c r="E4" s="1934"/>
      <c r="F4" s="1935" t="s">
        <v>74</v>
      </c>
      <c r="G4" s="1911"/>
      <c r="H4" s="177" t="s">
        <v>1342</v>
      </c>
      <c r="I4" s="1910"/>
      <c r="J4" s="1897"/>
      <c r="K4" s="1897"/>
      <c r="L4" s="1897"/>
      <c r="M4" s="1898"/>
      <c r="N4" s="171"/>
      <c r="O4" s="171"/>
      <c r="P4" s="171"/>
      <c r="Q4" s="171"/>
      <c r="R4" s="171"/>
      <c r="S4" s="171"/>
      <c r="T4" s="171"/>
      <c r="U4" s="171"/>
      <c r="V4" s="171"/>
      <c r="W4" s="171"/>
      <c r="X4" s="171"/>
      <c r="Y4" s="171"/>
      <c r="Z4" s="171"/>
    </row>
    <row r="5" spans="1:26" ht="15.75" customHeight="1" x14ac:dyDescent="0.25">
      <c r="A5" s="1895"/>
      <c r="B5" s="175" t="s">
        <v>75</v>
      </c>
      <c r="C5" s="1896" t="s">
        <v>1343</v>
      </c>
      <c r="D5" s="1897"/>
      <c r="E5" s="1897"/>
      <c r="F5" s="1897"/>
      <c r="G5" s="1897"/>
      <c r="H5" s="1897"/>
      <c r="I5" s="1897"/>
      <c r="J5" s="1897"/>
      <c r="K5" s="1897"/>
      <c r="L5" s="1897"/>
      <c r="M5" s="1898"/>
      <c r="N5" s="171"/>
      <c r="O5" s="171"/>
      <c r="P5" s="171"/>
      <c r="Q5" s="171"/>
      <c r="R5" s="171"/>
      <c r="S5" s="171"/>
      <c r="T5" s="171"/>
      <c r="U5" s="171"/>
      <c r="V5" s="171"/>
      <c r="W5" s="171"/>
      <c r="X5" s="171"/>
      <c r="Y5" s="171"/>
      <c r="Z5" s="171"/>
    </row>
    <row r="6" spans="1:26" ht="19.5" customHeight="1" x14ac:dyDescent="0.25">
      <c r="A6" s="1895"/>
      <c r="B6" s="175" t="s">
        <v>76</v>
      </c>
      <c r="C6" s="1896" t="s">
        <v>1344</v>
      </c>
      <c r="D6" s="1897"/>
      <c r="E6" s="1897"/>
      <c r="F6" s="1897"/>
      <c r="G6" s="1897"/>
      <c r="H6" s="1897"/>
      <c r="I6" s="1897"/>
      <c r="J6" s="1897"/>
      <c r="K6" s="1897"/>
      <c r="L6" s="1897"/>
      <c r="M6" s="1898"/>
      <c r="N6" s="171"/>
      <c r="O6" s="171"/>
      <c r="P6" s="171"/>
      <c r="Q6" s="171"/>
      <c r="R6" s="171"/>
      <c r="S6" s="171"/>
      <c r="T6" s="171"/>
      <c r="U6" s="171"/>
      <c r="V6" s="171"/>
      <c r="W6" s="171"/>
      <c r="X6" s="171"/>
      <c r="Y6" s="171"/>
      <c r="Z6" s="171"/>
    </row>
    <row r="7" spans="1:26" ht="15.75" customHeight="1" x14ac:dyDescent="0.25">
      <c r="A7" s="1895"/>
      <c r="B7" s="174" t="s">
        <v>929</v>
      </c>
      <c r="C7" s="178" t="s">
        <v>298</v>
      </c>
      <c r="D7" s="179"/>
      <c r="E7" s="178"/>
      <c r="F7" s="178"/>
      <c r="G7" s="180"/>
      <c r="H7" s="181" t="s">
        <v>79</v>
      </c>
      <c r="I7" s="1936" t="s">
        <v>449</v>
      </c>
      <c r="J7" s="1897"/>
      <c r="K7" s="1897"/>
      <c r="L7" s="1897"/>
      <c r="M7" s="1898"/>
      <c r="N7" s="171"/>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895"/>
      <c r="B9" s="1906"/>
      <c r="C9" s="1937" t="s">
        <v>1345</v>
      </c>
      <c r="D9" s="1920"/>
      <c r="E9" s="186"/>
      <c r="F9" s="1908" t="s">
        <v>1346</v>
      </c>
      <c r="G9" s="1920"/>
      <c r="H9" s="186"/>
      <c r="I9" s="1908" t="s">
        <v>1347</v>
      </c>
      <c r="J9" s="1920"/>
      <c r="K9" s="186"/>
      <c r="L9" s="187" t="s">
        <v>1348</v>
      </c>
      <c r="M9" s="188"/>
      <c r="N9" s="171"/>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1908" t="s">
        <v>84</v>
      </c>
      <c r="M10" s="1920"/>
      <c r="N10" s="171"/>
      <c r="O10" s="171"/>
      <c r="P10" s="171"/>
      <c r="Q10" s="171"/>
      <c r="R10" s="171"/>
      <c r="S10" s="171"/>
      <c r="T10" s="171"/>
      <c r="U10" s="171"/>
      <c r="V10" s="171"/>
      <c r="W10" s="171"/>
      <c r="X10" s="171"/>
      <c r="Y10" s="171"/>
      <c r="Z10" s="171"/>
    </row>
    <row r="11" spans="1:26" ht="29.25" customHeight="1" x14ac:dyDescent="0.25">
      <c r="A11" s="1895"/>
      <c r="B11" s="174" t="s">
        <v>85</v>
      </c>
      <c r="C11" s="1896" t="s">
        <v>1349</v>
      </c>
      <c r="D11" s="1897"/>
      <c r="E11" s="1897"/>
      <c r="F11" s="1897"/>
      <c r="G11" s="1897"/>
      <c r="H11" s="1897"/>
      <c r="I11" s="1897"/>
      <c r="J11" s="1897"/>
      <c r="K11" s="1897"/>
      <c r="L11" s="1897"/>
      <c r="M11" s="1898"/>
      <c r="N11" s="171"/>
      <c r="O11" s="171"/>
      <c r="P11" s="171"/>
      <c r="Q11" s="171"/>
      <c r="R11" s="171"/>
      <c r="S11" s="171"/>
      <c r="T11" s="171"/>
      <c r="U11" s="171"/>
      <c r="V11" s="171"/>
      <c r="W11" s="171"/>
      <c r="X11" s="171"/>
      <c r="Y11" s="171"/>
      <c r="Z11" s="171"/>
    </row>
    <row r="12" spans="1:26" ht="51" customHeight="1" x14ac:dyDescent="0.25">
      <c r="A12" s="1895"/>
      <c r="B12" s="174" t="s">
        <v>1021</v>
      </c>
      <c r="C12" s="1896" t="s">
        <v>1350</v>
      </c>
      <c r="D12" s="1897"/>
      <c r="E12" s="1897"/>
      <c r="F12" s="1897"/>
      <c r="G12" s="1897"/>
      <c r="H12" s="1897"/>
      <c r="I12" s="1897"/>
      <c r="J12" s="1897"/>
      <c r="K12" s="1897"/>
      <c r="L12" s="1897"/>
      <c r="M12" s="1898"/>
      <c r="N12" s="171"/>
      <c r="O12" s="171"/>
      <c r="P12" s="171"/>
      <c r="Q12" s="171"/>
      <c r="R12" s="171"/>
      <c r="S12" s="171"/>
      <c r="T12" s="171"/>
      <c r="U12" s="171"/>
      <c r="V12" s="171"/>
      <c r="W12" s="171"/>
      <c r="X12" s="171"/>
      <c r="Y12" s="171"/>
      <c r="Z12" s="171"/>
    </row>
    <row r="13" spans="1:26" ht="212.25" customHeight="1" x14ac:dyDescent="0.25">
      <c r="A13" s="1895"/>
      <c r="B13" s="174" t="s">
        <v>1023</v>
      </c>
      <c r="C13" s="1896" t="s">
        <v>1351</v>
      </c>
      <c r="D13" s="1897"/>
      <c r="E13" s="1897"/>
      <c r="F13" s="1897"/>
      <c r="G13" s="1897"/>
      <c r="H13" s="1897"/>
      <c r="I13" s="1897"/>
      <c r="J13" s="1897"/>
      <c r="K13" s="1897"/>
      <c r="L13" s="1897"/>
      <c r="M13" s="1898"/>
      <c r="N13" s="171"/>
      <c r="O13" s="171"/>
      <c r="P13" s="171"/>
      <c r="Q13" s="171"/>
      <c r="R13" s="171"/>
      <c r="S13" s="171"/>
      <c r="T13" s="171"/>
      <c r="U13" s="171"/>
      <c r="V13" s="171"/>
      <c r="W13" s="171"/>
      <c r="X13" s="171"/>
      <c r="Y13" s="171"/>
      <c r="Z13" s="171"/>
    </row>
    <row r="14" spans="1:26" ht="35.25" customHeight="1" x14ac:dyDescent="0.25">
      <c r="A14" s="1895"/>
      <c r="B14" s="1925" t="s">
        <v>1025</v>
      </c>
      <c r="C14" s="1926" t="s">
        <v>418</v>
      </c>
      <c r="D14" s="1911"/>
      <c r="E14" s="190" t="s">
        <v>1026</v>
      </c>
      <c r="F14" s="1910" t="s">
        <v>419</v>
      </c>
      <c r="G14" s="1897"/>
      <c r="H14" s="1897"/>
      <c r="I14" s="1897"/>
      <c r="J14" s="1897"/>
      <c r="K14" s="1897"/>
      <c r="L14" s="1897"/>
      <c r="M14" s="1898"/>
      <c r="N14" s="171"/>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71"/>
      <c r="O15" s="171"/>
      <c r="P15" s="171"/>
      <c r="Q15" s="171"/>
      <c r="R15" s="171"/>
      <c r="S15" s="171"/>
      <c r="T15" s="171"/>
      <c r="U15" s="171"/>
      <c r="V15" s="171"/>
      <c r="W15" s="171"/>
      <c r="X15" s="171"/>
      <c r="Y15" s="171"/>
      <c r="Z15" s="171"/>
    </row>
    <row r="16" spans="1:26" ht="15.75" customHeight="1" x14ac:dyDescent="0.25">
      <c r="A16" s="1904" t="s">
        <v>48</v>
      </c>
      <c r="B16" s="191" t="s">
        <v>87</v>
      </c>
      <c r="C16" s="1896" t="s">
        <v>1352</v>
      </c>
      <c r="D16" s="1897"/>
      <c r="E16" s="1897"/>
      <c r="F16" s="1897"/>
      <c r="G16" s="1897"/>
      <c r="H16" s="1897"/>
      <c r="I16" s="1897"/>
      <c r="J16" s="1897"/>
      <c r="K16" s="1897"/>
      <c r="L16" s="1897"/>
      <c r="M16" s="1898"/>
      <c r="N16" s="171"/>
      <c r="O16" s="171"/>
      <c r="P16" s="171"/>
      <c r="Q16" s="171"/>
      <c r="R16" s="171"/>
      <c r="S16" s="171"/>
      <c r="T16" s="171"/>
      <c r="U16" s="171"/>
      <c r="V16" s="171"/>
      <c r="W16" s="171"/>
      <c r="X16" s="171"/>
      <c r="Y16" s="171"/>
      <c r="Z16" s="171"/>
    </row>
    <row r="17" spans="1:26" ht="43.5" customHeight="1" x14ac:dyDescent="0.25">
      <c r="A17" s="1895"/>
      <c r="B17" s="191" t="s">
        <v>1028</v>
      </c>
      <c r="C17" s="1896" t="s">
        <v>1353</v>
      </c>
      <c r="D17" s="1897"/>
      <c r="E17" s="1897"/>
      <c r="F17" s="1897"/>
      <c r="G17" s="1897"/>
      <c r="H17" s="1897"/>
      <c r="I17" s="1897"/>
      <c r="J17" s="1897"/>
      <c r="K17" s="1897"/>
      <c r="L17" s="1897"/>
      <c r="M17" s="1898"/>
      <c r="N17" s="171"/>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1908" t="s">
        <v>1354</v>
      </c>
      <c r="G23" s="1908"/>
      <c r="H23" s="1908"/>
      <c r="I23" s="1908"/>
      <c r="J23" s="1908"/>
      <c r="K23" s="1908"/>
      <c r="L23" s="1908"/>
      <c r="M23" s="1909"/>
      <c r="N23" s="171"/>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c r="H26" s="208"/>
      <c r="I26" s="201" t="s">
        <v>106</v>
      </c>
      <c r="J26" s="202" t="s">
        <v>100</v>
      </c>
      <c r="K26" s="208"/>
      <c r="L26" s="187"/>
      <c r="M26" s="188"/>
      <c r="N26" s="171"/>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95"/>
      <c r="B30" s="214"/>
      <c r="C30" s="218" t="s">
        <v>110</v>
      </c>
      <c r="D30" s="219">
        <v>1</v>
      </c>
      <c r="E30" s="208"/>
      <c r="F30" s="220" t="s">
        <v>112</v>
      </c>
      <c r="G30" s="203">
        <v>2021</v>
      </c>
      <c r="H30" s="208"/>
      <c r="I30" s="220" t="s">
        <v>113</v>
      </c>
      <c r="J30" s="221" t="s">
        <v>1355</v>
      </c>
      <c r="K30" s="222"/>
      <c r="L30" s="223"/>
      <c r="M30" s="224"/>
      <c r="N30" s="171"/>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95"/>
      <c r="B33" s="1906"/>
      <c r="C33" s="227" t="s">
        <v>115</v>
      </c>
      <c r="D33" s="202">
        <v>2022</v>
      </c>
      <c r="E33" s="228"/>
      <c r="F33" s="208" t="s">
        <v>116</v>
      </c>
      <c r="G33" s="229" t="s">
        <v>1356</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4</v>
      </c>
      <c r="E37" s="223"/>
      <c r="F37" s="221">
        <v>4</v>
      </c>
      <c r="G37" s="223"/>
      <c r="H37" s="221">
        <v>4</v>
      </c>
      <c r="I37" s="223"/>
      <c r="J37" s="221">
        <v>4</v>
      </c>
      <c r="K37" s="223"/>
      <c r="L37" s="221">
        <v>4</v>
      </c>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v>4</v>
      </c>
      <c r="E39" s="223"/>
      <c r="F39" s="221">
        <v>4</v>
      </c>
      <c r="G39" s="223"/>
      <c r="H39" s="221">
        <v>4</v>
      </c>
      <c r="I39" s="223"/>
      <c r="J39" s="221">
        <v>4</v>
      </c>
      <c r="K39" s="223"/>
      <c r="L39" s="221">
        <v>4</v>
      </c>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v>4</v>
      </c>
      <c r="E41" s="223"/>
      <c r="F41" s="221">
        <v>4</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f>4*12</f>
        <v>48</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c r="E47" s="202" t="s">
        <v>100</v>
      </c>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5.75" customHeight="1" x14ac:dyDescent="0.25">
      <c r="A49" s="1895"/>
      <c r="B49" s="174" t="s">
        <v>139</v>
      </c>
      <c r="C49" s="1896" t="s">
        <v>1357</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1358</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v>2021</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1359</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1360</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1345</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1361</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594" t="s">
        <v>426</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t="s">
        <v>1362</v>
      </c>
      <c r="D58" s="1897"/>
      <c r="E58" s="1897"/>
      <c r="F58" s="1897"/>
      <c r="G58" s="1897"/>
      <c r="H58" s="1897"/>
      <c r="I58" s="1897"/>
      <c r="J58" s="1897"/>
      <c r="K58" s="1897"/>
      <c r="L58" s="1897"/>
      <c r="M58" s="1898"/>
      <c r="N58" s="171"/>
      <c r="O58" s="171"/>
      <c r="P58" s="171"/>
      <c r="Q58" s="171"/>
      <c r="R58" s="171"/>
      <c r="S58" s="171"/>
      <c r="T58" s="171"/>
      <c r="U58" s="171"/>
      <c r="V58" s="171"/>
      <c r="W58" s="171"/>
      <c r="X58" s="171"/>
      <c r="Y58" s="171"/>
      <c r="Z58" s="171"/>
    </row>
    <row r="59" spans="1:26" ht="15.75" customHeight="1" x14ac:dyDescent="0.25">
      <c r="A59" s="1894" t="s">
        <v>156</v>
      </c>
      <c r="B59" s="255" t="s">
        <v>157</v>
      </c>
      <c r="C59" s="1896" t="s">
        <v>1363</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9" t="s">
        <v>1143</v>
      </c>
      <c r="D60" s="1897"/>
      <c r="E60" s="1897"/>
      <c r="F60" s="1897"/>
      <c r="G60" s="1897"/>
      <c r="H60" s="1897"/>
      <c r="I60" s="1897"/>
      <c r="J60" s="1897"/>
      <c r="K60" s="1897"/>
      <c r="L60" s="1897"/>
      <c r="M60" s="1898"/>
      <c r="N60" s="171"/>
      <c r="O60" s="171"/>
      <c r="P60" s="171"/>
      <c r="Q60" s="171"/>
      <c r="R60" s="171"/>
      <c r="S60" s="171"/>
      <c r="T60" s="171"/>
      <c r="U60" s="171"/>
      <c r="V60" s="171"/>
      <c r="W60" s="171"/>
      <c r="X60" s="171"/>
      <c r="Y60" s="171"/>
      <c r="Z60" s="171"/>
    </row>
    <row r="61" spans="1:26" ht="30" customHeight="1" thickBot="1" x14ac:dyDescent="0.3">
      <c r="A61" s="1895"/>
      <c r="B61" s="256" t="s">
        <v>79</v>
      </c>
      <c r="C61" s="1896" t="s">
        <v>1345</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t="s">
        <v>73</v>
      </c>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2">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 ref="L10:M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2900-000000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sheetPr>
  <dimension ref="A1:Z1000"/>
  <sheetViews>
    <sheetView topLeftCell="B1" workbookViewId="0">
      <selection activeCell="B1" sqref="B1"/>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1364</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36" customHeight="1" x14ac:dyDescent="0.25">
      <c r="A2" s="1894" t="s">
        <v>67</v>
      </c>
      <c r="B2" s="173" t="s">
        <v>68</v>
      </c>
      <c r="C2" s="1941" t="s">
        <v>1365</v>
      </c>
      <c r="D2" s="1928"/>
      <c r="E2" s="1928"/>
      <c r="F2" s="1928"/>
      <c r="G2" s="1928"/>
      <c r="H2" s="1928"/>
      <c r="I2" s="1928"/>
      <c r="J2" s="1928"/>
      <c r="K2" s="1928"/>
      <c r="L2" s="1928"/>
      <c r="M2" s="1929"/>
      <c r="N2" s="171"/>
      <c r="O2" s="171"/>
      <c r="P2" s="171"/>
      <c r="Q2" s="171"/>
      <c r="R2" s="171"/>
      <c r="S2" s="171"/>
      <c r="T2" s="171"/>
      <c r="U2" s="171"/>
      <c r="V2" s="171"/>
      <c r="W2" s="171"/>
      <c r="X2" s="171"/>
      <c r="Y2" s="171"/>
      <c r="Z2" s="171"/>
    </row>
    <row r="3" spans="1:26" ht="27" customHeight="1" x14ac:dyDescent="0.25">
      <c r="A3" s="1895"/>
      <c r="B3" s="174" t="s">
        <v>1016</v>
      </c>
      <c r="C3" s="1896" t="s">
        <v>1017</v>
      </c>
      <c r="D3" s="1897"/>
      <c r="E3" s="1897"/>
      <c r="F3" s="1897"/>
      <c r="G3" s="1897"/>
      <c r="H3" s="1897"/>
      <c r="I3" s="1897"/>
      <c r="J3" s="1897"/>
      <c r="K3" s="1897"/>
      <c r="L3" s="1897"/>
      <c r="M3" s="252"/>
      <c r="N3" s="171"/>
      <c r="O3" s="171"/>
      <c r="P3" s="171"/>
      <c r="Q3" s="171"/>
      <c r="R3" s="171"/>
      <c r="S3" s="171"/>
      <c r="T3" s="171"/>
      <c r="U3" s="171"/>
      <c r="V3" s="171"/>
      <c r="W3" s="171"/>
      <c r="X3" s="171"/>
      <c r="Y3" s="171"/>
      <c r="Z3" s="171"/>
    </row>
    <row r="4" spans="1:26" ht="15.75" x14ac:dyDescent="0.25">
      <c r="A4" s="1895"/>
      <c r="B4" s="175" t="s">
        <v>72</v>
      </c>
      <c r="C4" s="176" t="s">
        <v>484</v>
      </c>
      <c r="D4" s="1910"/>
      <c r="E4" s="1911"/>
      <c r="F4" s="1935" t="s">
        <v>74</v>
      </c>
      <c r="G4" s="1911"/>
      <c r="H4" s="202">
        <v>156</v>
      </c>
      <c r="I4" s="1910"/>
      <c r="J4" s="1897"/>
      <c r="K4" s="1897"/>
      <c r="L4" s="1897"/>
      <c r="M4" s="1898"/>
      <c r="N4" s="171"/>
      <c r="O4" s="171"/>
      <c r="P4" s="171"/>
      <c r="Q4" s="171"/>
      <c r="R4" s="171"/>
      <c r="S4" s="171"/>
      <c r="T4" s="171"/>
      <c r="U4" s="171"/>
      <c r="V4" s="171"/>
      <c r="W4" s="171"/>
      <c r="X4" s="171"/>
      <c r="Y4" s="171"/>
      <c r="Z4" s="171"/>
    </row>
    <row r="5" spans="1:26" ht="15.75" customHeight="1" x14ac:dyDescent="0.25">
      <c r="A5" s="1895"/>
      <c r="B5" s="175" t="s">
        <v>75</v>
      </c>
      <c r="C5" s="1896" t="s">
        <v>1343</v>
      </c>
      <c r="D5" s="1897"/>
      <c r="E5" s="1897"/>
      <c r="F5" s="1897"/>
      <c r="G5" s="1897"/>
      <c r="H5" s="1897"/>
      <c r="I5" s="1897"/>
      <c r="J5" s="1897"/>
      <c r="K5" s="1897"/>
      <c r="L5" s="1897"/>
      <c r="M5" s="1898"/>
      <c r="N5" s="171"/>
      <c r="O5" s="171"/>
      <c r="P5" s="171"/>
      <c r="Q5" s="171"/>
      <c r="R5" s="171"/>
      <c r="S5" s="171"/>
      <c r="T5" s="171"/>
      <c r="U5" s="171"/>
      <c r="V5" s="171"/>
      <c r="W5" s="171"/>
      <c r="X5" s="171"/>
      <c r="Y5" s="171"/>
      <c r="Z5" s="171"/>
    </row>
    <row r="6" spans="1:26" ht="15.75" customHeight="1" x14ac:dyDescent="0.25">
      <c r="A6" s="1895"/>
      <c r="B6" s="175" t="s">
        <v>76</v>
      </c>
      <c r="C6" s="1896" t="s">
        <v>1344</v>
      </c>
      <c r="D6" s="1897"/>
      <c r="E6" s="1897"/>
      <c r="F6" s="1897"/>
      <c r="G6" s="1897"/>
      <c r="H6" s="1897"/>
      <c r="I6" s="1897"/>
      <c r="J6" s="1897"/>
      <c r="K6" s="1897"/>
      <c r="L6" s="1897"/>
      <c r="M6" s="1898"/>
      <c r="N6" s="171"/>
      <c r="O6" s="171"/>
      <c r="P6" s="171"/>
      <c r="Q6" s="171"/>
      <c r="R6" s="171"/>
      <c r="S6" s="171"/>
      <c r="T6" s="171"/>
      <c r="U6" s="171"/>
      <c r="V6" s="171"/>
      <c r="W6" s="171"/>
      <c r="X6" s="171"/>
      <c r="Y6" s="171"/>
      <c r="Z6" s="171"/>
    </row>
    <row r="7" spans="1:26" ht="15.75" customHeight="1" x14ac:dyDescent="0.25">
      <c r="A7" s="1895"/>
      <c r="B7" s="174" t="s">
        <v>929</v>
      </c>
      <c r="C7" s="178" t="s">
        <v>298</v>
      </c>
      <c r="D7" s="179"/>
      <c r="E7" s="178"/>
      <c r="F7" s="178"/>
      <c r="G7" s="180"/>
      <c r="H7" s="181" t="s">
        <v>79</v>
      </c>
      <c r="I7" s="1936" t="s">
        <v>1366</v>
      </c>
      <c r="J7" s="1897"/>
      <c r="K7" s="1897"/>
      <c r="L7" s="1897"/>
      <c r="M7" s="1898"/>
      <c r="N7" s="171"/>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895"/>
      <c r="B9" s="1906"/>
      <c r="C9" s="1937" t="s">
        <v>1346</v>
      </c>
      <c r="D9" s="1920"/>
      <c r="E9" s="186"/>
      <c r="F9" s="1908" t="s">
        <v>1345</v>
      </c>
      <c r="G9" s="1920"/>
      <c r="H9" s="186"/>
      <c r="I9" s="1908"/>
      <c r="J9" s="1920"/>
      <c r="K9" s="186"/>
      <c r="L9" s="187"/>
      <c r="M9" s="188"/>
      <c r="N9" s="171"/>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212"/>
      <c r="M10" s="213"/>
      <c r="N10" s="171"/>
      <c r="O10" s="171"/>
      <c r="P10" s="171"/>
      <c r="Q10" s="171"/>
      <c r="R10" s="171"/>
      <c r="S10" s="171"/>
      <c r="T10" s="171"/>
      <c r="U10" s="171"/>
      <c r="V10" s="171"/>
      <c r="W10" s="171"/>
      <c r="X10" s="171"/>
      <c r="Y10" s="171"/>
      <c r="Z10" s="171"/>
    </row>
    <row r="11" spans="1:26" ht="29.25" customHeight="1" x14ac:dyDescent="0.25">
      <c r="A11" s="1895"/>
      <c r="B11" s="174" t="s">
        <v>85</v>
      </c>
      <c r="C11" s="1896" t="s">
        <v>1367</v>
      </c>
      <c r="D11" s="1897"/>
      <c r="E11" s="1897"/>
      <c r="F11" s="1897"/>
      <c r="G11" s="1897"/>
      <c r="H11" s="1897"/>
      <c r="I11" s="1897"/>
      <c r="J11" s="1897"/>
      <c r="K11" s="1897"/>
      <c r="L11" s="1897"/>
      <c r="M11" s="1898"/>
      <c r="N11" s="171"/>
      <c r="O11" s="171"/>
      <c r="P11" s="171"/>
      <c r="Q11" s="171"/>
      <c r="R11" s="171"/>
      <c r="S11" s="171"/>
      <c r="T11" s="171"/>
      <c r="U11" s="171"/>
      <c r="V11" s="171"/>
      <c r="W11" s="171"/>
      <c r="X11" s="171"/>
      <c r="Y11" s="171"/>
      <c r="Z11" s="171"/>
    </row>
    <row r="12" spans="1:26" ht="57.75" customHeight="1" x14ac:dyDescent="0.25">
      <c r="A12" s="1895"/>
      <c r="B12" s="174" t="s">
        <v>1021</v>
      </c>
      <c r="C12" s="1896" t="s">
        <v>1368</v>
      </c>
      <c r="D12" s="1897"/>
      <c r="E12" s="1897"/>
      <c r="F12" s="1897"/>
      <c r="G12" s="1897"/>
      <c r="H12" s="1897"/>
      <c r="I12" s="1897"/>
      <c r="J12" s="1897"/>
      <c r="K12" s="1897"/>
      <c r="L12" s="1897"/>
      <c r="M12" s="1898"/>
      <c r="N12" s="171"/>
      <c r="O12" s="171"/>
      <c r="P12" s="171"/>
      <c r="Q12" s="171"/>
      <c r="R12" s="171"/>
      <c r="S12" s="171"/>
      <c r="T12" s="171"/>
      <c r="U12" s="171"/>
      <c r="V12" s="171"/>
      <c r="W12" s="171"/>
      <c r="X12" s="171"/>
      <c r="Y12" s="171"/>
      <c r="Z12" s="171"/>
    </row>
    <row r="13" spans="1:26" ht="212.25" customHeight="1" x14ac:dyDescent="0.25">
      <c r="A13" s="1895"/>
      <c r="B13" s="174" t="s">
        <v>1023</v>
      </c>
      <c r="C13" s="1896" t="s">
        <v>1369</v>
      </c>
      <c r="D13" s="1897"/>
      <c r="E13" s="1897"/>
      <c r="F13" s="1897"/>
      <c r="G13" s="1897"/>
      <c r="H13" s="1897"/>
      <c r="I13" s="1897"/>
      <c r="J13" s="1897"/>
      <c r="K13" s="1897"/>
      <c r="L13" s="1897"/>
      <c r="M13" s="1898"/>
      <c r="N13" s="171"/>
      <c r="O13" s="171"/>
      <c r="P13" s="171"/>
      <c r="Q13" s="171"/>
      <c r="R13" s="171"/>
      <c r="S13" s="171"/>
      <c r="T13" s="171"/>
      <c r="U13" s="171"/>
      <c r="V13" s="171"/>
      <c r="W13" s="171"/>
      <c r="X13" s="171"/>
      <c r="Y13" s="171"/>
      <c r="Z13" s="171"/>
    </row>
    <row r="14" spans="1:26" ht="35.25" customHeight="1" x14ac:dyDescent="0.25">
      <c r="A14" s="1895"/>
      <c r="B14" s="1925" t="s">
        <v>1025</v>
      </c>
      <c r="C14" s="1926" t="s">
        <v>418</v>
      </c>
      <c r="D14" s="1911"/>
      <c r="E14" s="190" t="s">
        <v>1026</v>
      </c>
      <c r="F14" s="1910" t="s">
        <v>419</v>
      </c>
      <c r="G14" s="1897"/>
      <c r="H14" s="1897"/>
      <c r="I14" s="1897"/>
      <c r="J14" s="1897"/>
      <c r="K14" s="1897"/>
      <c r="L14" s="1897"/>
      <c r="M14" s="1898"/>
      <c r="N14" s="171"/>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71"/>
      <c r="O15" s="171"/>
      <c r="P15" s="171"/>
      <c r="Q15" s="171"/>
      <c r="R15" s="171"/>
      <c r="S15" s="171"/>
      <c r="T15" s="171"/>
      <c r="U15" s="171"/>
      <c r="V15" s="171"/>
      <c r="W15" s="171"/>
      <c r="X15" s="171"/>
      <c r="Y15" s="171"/>
      <c r="Z15" s="171"/>
    </row>
    <row r="16" spans="1:26" ht="15.75" customHeight="1" x14ac:dyDescent="0.25">
      <c r="A16" s="1904" t="s">
        <v>48</v>
      </c>
      <c r="B16" s="191" t="s">
        <v>87</v>
      </c>
      <c r="C16" s="1896" t="s">
        <v>1352</v>
      </c>
      <c r="D16" s="1897"/>
      <c r="E16" s="1897"/>
      <c r="F16" s="1897"/>
      <c r="G16" s="1897"/>
      <c r="H16" s="1897"/>
      <c r="I16" s="1897"/>
      <c r="J16" s="1897"/>
      <c r="K16" s="1897"/>
      <c r="L16" s="1897"/>
      <c r="M16" s="1898"/>
      <c r="N16" s="171"/>
      <c r="O16" s="171"/>
      <c r="P16" s="171"/>
      <c r="Q16" s="171"/>
      <c r="R16" s="171"/>
      <c r="S16" s="171"/>
      <c r="T16" s="171"/>
      <c r="U16" s="171"/>
      <c r="V16" s="171"/>
      <c r="W16" s="171"/>
      <c r="X16" s="171"/>
      <c r="Y16" s="171"/>
      <c r="Z16" s="171"/>
    </row>
    <row r="17" spans="1:26" ht="36" customHeight="1" x14ac:dyDescent="0.25">
      <c r="A17" s="1895"/>
      <c r="B17" s="191" t="s">
        <v>1028</v>
      </c>
      <c r="C17" s="1896" t="s">
        <v>1370</v>
      </c>
      <c r="D17" s="1897"/>
      <c r="E17" s="1897"/>
      <c r="F17" s="1897"/>
      <c r="G17" s="1897"/>
      <c r="H17" s="1897"/>
      <c r="I17" s="1897"/>
      <c r="J17" s="1897"/>
      <c r="K17" s="1897"/>
      <c r="L17" s="1897"/>
      <c r="M17" s="1898"/>
      <c r="N17" s="171"/>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189" t="s">
        <v>1371</v>
      </c>
      <c r="G23" s="189"/>
      <c r="H23" s="189"/>
      <c r="I23" s="189"/>
      <c r="J23" s="189"/>
      <c r="K23" s="189"/>
      <c r="L23" s="189"/>
      <c r="M23" s="260"/>
      <c r="N23" s="171"/>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t="s">
        <v>100</v>
      </c>
      <c r="H26" s="208"/>
      <c r="I26" s="201" t="s">
        <v>106</v>
      </c>
      <c r="J26" s="202"/>
      <c r="K26" s="208"/>
      <c r="L26" s="187"/>
      <c r="M26" s="188"/>
      <c r="N26" s="171"/>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95"/>
      <c r="B30" s="214"/>
      <c r="C30" s="218" t="s">
        <v>110</v>
      </c>
      <c r="D30" s="219" t="s">
        <v>111</v>
      </c>
      <c r="E30" s="208"/>
      <c r="F30" s="220" t="s">
        <v>112</v>
      </c>
      <c r="G30" s="203"/>
      <c r="H30" s="208"/>
      <c r="I30" s="220" t="s">
        <v>113</v>
      </c>
      <c r="J30" s="221"/>
      <c r="K30" s="222"/>
      <c r="L30" s="223"/>
      <c r="M30" s="224"/>
      <c r="N30" s="171"/>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95"/>
      <c r="B33" s="1906"/>
      <c r="C33" s="227" t="s">
        <v>115</v>
      </c>
      <c r="D33" s="202">
        <v>2022</v>
      </c>
      <c r="E33" s="228"/>
      <c r="F33" s="208" t="s">
        <v>116</v>
      </c>
      <c r="G33" s="229" t="s">
        <v>1356</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2</v>
      </c>
      <c r="E37" s="223"/>
      <c r="F37" s="221">
        <v>1</v>
      </c>
      <c r="G37" s="223"/>
      <c r="H37" s="221">
        <v>1</v>
      </c>
      <c r="I37" s="223"/>
      <c r="J37" s="221">
        <v>1</v>
      </c>
      <c r="K37" s="223"/>
      <c r="L37" s="221">
        <v>1</v>
      </c>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v>1</v>
      </c>
      <c r="E39" s="223"/>
      <c r="F39" s="221">
        <v>1</v>
      </c>
      <c r="G39" s="223"/>
      <c r="H39" s="221">
        <v>1</v>
      </c>
      <c r="I39" s="223"/>
      <c r="J39" s="221">
        <v>1</v>
      </c>
      <c r="K39" s="223"/>
      <c r="L39" s="221">
        <v>1</v>
      </c>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v>1</v>
      </c>
      <c r="E41" s="223"/>
      <c r="F41" s="221">
        <v>1</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v>13</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c r="E47" s="202" t="s">
        <v>100</v>
      </c>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5.75" customHeight="1" x14ac:dyDescent="0.25">
      <c r="A49" s="1895"/>
      <c r="B49" s="174" t="s">
        <v>139</v>
      </c>
      <c r="C49" s="1896" t="s">
        <v>1372</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1373</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v>2022</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1374</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1375</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1376</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1377</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938" t="s">
        <v>1378</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v>3795750</v>
      </c>
      <c r="D58" s="1897"/>
      <c r="E58" s="1897"/>
      <c r="F58" s="1897"/>
      <c r="G58" s="1897"/>
      <c r="H58" s="1897"/>
      <c r="I58" s="1897"/>
      <c r="J58" s="1897"/>
      <c r="K58" s="1897"/>
      <c r="L58" s="1897"/>
      <c r="M58" s="1898"/>
      <c r="N58" s="171"/>
      <c r="O58" s="171"/>
      <c r="P58" s="171"/>
      <c r="Q58" s="171"/>
      <c r="R58" s="171"/>
      <c r="S58" s="171"/>
      <c r="T58" s="171"/>
      <c r="U58" s="171"/>
      <c r="V58" s="171"/>
      <c r="W58" s="171"/>
      <c r="X58" s="171"/>
      <c r="Y58" s="171"/>
      <c r="Z58" s="171"/>
    </row>
    <row r="59" spans="1:26" ht="15.75" customHeight="1" x14ac:dyDescent="0.25">
      <c r="A59" s="1894" t="s">
        <v>156</v>
      </c>
      <c r="B59" s="255" t="s">
        <v>157</v>
      </c>
      <c r="C59" s="1896" t="s">
        <v>1379</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6" t="s">
        <v>1143</v>
      </c>
      <c r="D60" s="1939"/>
      <c r="E60" s="1939"/>
      <c r="F60" s="1939"/>
      <c r="G60" s="1939"/>
      <c r="H60" s="1939"/>
      <c r="I60" s="1939"/>
      <c r="J60" s="1939"/>
      <c r="K60" s="1939"/>
      <c r="L60" s="1939"/>
      <c r="M60" s="1940"/>
      <c r="N60" s="171"/>
      <c r="O60" s="171"/>
      <c r="P60" s="171"/>
      <c r="Q60" s="171"/>
      <c r="R60" s="171"/>
      <c r="S60" s="171"/>
      <c r="T60" s="171"/>
      <c r="U60" s="171"/>
      <c r="V60" s="171"/>
      <c r="W60" s="171"/>
      <c r="X60" s="171"/>
      <c r="Y60" s="171"/>
      <c r="Z60" s="171"/>
    </row>
    <row r="61" spans="1:26" ht="30" customHeight="1" thickBot="1" x14ac:dyDescent="0.3">
      <c r="A61" s="1895"/>
      <c r="B61" s="256" t="s">
        <v>79</v>
      </c>
      <c r="C61" s="1896" t="s">
        <v>1376</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t="s">
        <v>73</v>
      </c>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0">
    <mergeCell ref="A2:A15"/>
    <mergeCell ref="C2:M2"/>
    <mergeCell ref="C3:L3"/>
    <mergeCell ref="D4:E4"/>
    <mergeCell ref="F4:G4"/>
    <mergeCell ref="I4:M4"/>
    <mergeCell ref="C5:M5"/>
    <mergeCell ref="C6:M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62:M62"/>
    <mergeCell ref="C57:M57"/>
    <mergeCell ref="C58:M58"/>
    <mergeCell ref="A59:A61"/>
    <mergeCell ref="C59:M59"/>
    <mergeCell ref="C60:M60"/>
    <mergeCell ref="C61:M61"/>
    <mergeCell ref="A53:A58"/>
    <mergeCell ref="C53:M53"/>
    <mergeCell ref="C54:M54"/>
    <mergeCell ref="C55:M55"/>
    <mergeCell ref="C56:M56"/>
  </mergeCells>
  <hyperlinks>
    <hyperlink ref="C57" r:id="rId1" xr:uid="{00000000-0004-0000-2A00-000000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Z1004"/>
  <sheetViews>
    <sheetView topLeftCell="B3"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26" width="11.42578125" style="172" customWidth="1"/>
    <col min="27" max="16384" width="14.42578125" style="172"/>
  </cols>
  <sheetData>
    <row r="1" spans="1:26" ht="15.75" customHeight="1" thickBot="1" x14ac:dyDescent="0.3">
      <c r="A1" s="167" t="s">
        <v>826</v>
      </c>
      <c r="B1" s="168" t="s">
        <v>1380</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15.75" customHeight="1" x14ac:dyDescent="0.25">
      <c r="A2" s="1970" t="s">
        <v>67</v>
      </c>
      <c r="B2" s="173" t="s">
        <v>68</v>
      </c>
      <c r="C2" s="1941" t="s">
        <v>1381</v>
      </c>
      <c r="D2" s="1928"/>
      <c r="E2" s="1928"/>
      <c r="F2" s="1928"/>
      <c r="G2" s="1928"/>
      <c r="H2" s="1928"/>
      <c r="I2" s="1928"/>
      <c r="J2" s="1928"/>
      <c r="K2" s="1928"/>
      <c r="L2" s="1928"/>
      <c r="M2" s="1929"/>
      <c r="N2" s="171"/>
      <c r="O2" s="171"/>
      <c r="P2" s="171"/>
      <c r="Q2" s="171"/>
      <c r="R2" s="171"/>
      <c r="S2" s="171"/>
      <c r="T2" s="171"/>
      <c r="U2" s="171"/>
      <c r="V2" s="171"/>
      <c r="W2" s="171"/>
      <c r="X2" s="171"/>
      <c r="Y2" s="171"/>
      <c r="Z2" s="171"/>
    </row>
    <row r="3" spans="1:26" ht="25.5" customHeight="1" x14ac:dyDescent="0.25">
      <c r="A3" s="1971"/>
      <c r="B3" s="174" t="s">
        <v>70</v>
      </c>
      <c r="C3" s="1896" t="s">
        <v>1017</v>
      </c>
      <c r="D3" s="1897"/>
      <c r="E3" s="1897"/>
      <c r="F3" s="1897"/>
      <c r="G3" s="1897"/>
      <c r="H3" s="1897"/>
      <c r="I3" s="1897"/>
      <c r="J3" s="1897"/>
      <c r="K3" s="1897"/>
      <c r="L3" s="1897"/>
      <c r="M3" s="1898"/>
      <c r="N3" s="171"/>
      <c r="O3" s="171"/>
      <c r="P3" s="171"/>
      <c r="Q3" s="171"/>
      <c r="R3" s="171"/>
      <c r="S3" s="171"/>
      <c r="T3" s="171"/>
      <c r="U3" s="171"/>
      <c r="V3" s="171"/>
      <c r="W3" s="171"/>
      <c r="X3" s="171"/>
      <c r="Y3" s="171"/>
      <c r="Z3" s="171"/>
    </row>
    <row r="4" spans="1:26" ht="36" customHeight="1" x14ac:dyDescent="0.25">
      <c r="A4" s="1971"/>
      <c r="B4" s="262" t="s">
        <v>72</v>
      </c>
      <c r="C4" s="276" t="s">
        <v>484</v>
      </c>
      <c r="D4" s="1910"/>
      <c r="E4" s="1980"/>
      <c r="F4" s="1981" t="s">
        <v>74</v>
      </c>
      <c r="G4" s="1980"/>
      <c r="H4" s="177">
        <v>101</v>
      </c>
      <c r="I4" s="1982"/>
      <c r="J4" s="1983"/>
      <c r="K4" s="1983"/>
      <c r="L4" s="1983"/>
      <c r="M4" s="1984"/>
      <c r="N4" s="171"/>
      <c r="O4" s="171"/>
      <c r="P4" s="171"/>
      <c r="Q4" s="171"/>
      <c r="R4" s="171"/>
      <c r="S4" s="171"/>
      <c r="T4" s="171"/>
      <c r="U4" s="171"/>
      <c r="V4" s="171"/>
      <c r="W4" s="171"/>
      <c r="X4" s="171"/>
      <c r="Y4" s="171"/>
      <c r="Z4" s="171"/>
    </row>
    <row r="5" spans="1:26" ht="16.5" customHeight="1" x14ac:dyDescent="0.25">
      <c r="A5" s="1971"/>
      <c r="B5" s="175" t="s">
        <v>75</v>
      </c>
      <c r="C5" s="1972" t="s">
        <v>1382</v>
      </c>
      <c r="D5" s="1973"/>
      <c r="E5" s="1973"/>
      <c r="F5" s="1973"/>
      <c r="G5" s="1973"/>
      <c r="H5" s="1973"/>
      <c r="I5" s="1973"/>
      <c r="J5" s="1973"/>
      <c r="K5" s="1973"/>
      <c r="L5" s="1973"/>
      <c r="M5" s="1974"/>
      <c r="N5" s="171"/>
      <c r="O5" s="171"/>
      <c r="P5" s="171"/>
      <c r="Q5" s="171"/>
      <c r="R5" s="171"/>
      <c r="S5" s="171"/>
      <c r="T5" s="171"/>
      <c r="U5" s="171"/>
      <c r="V5" s="171"/>
      <c r="W5" s="171"/>
      <c r="X5" s="171"/>
      <c r="Y5" s="171"/>
      <c r="Z5" s="171"/>
    </row>
    <row r="6" spans="1:26" ht="24" customHeight="1" x14ac:dyDescent="0.25">
      <c r="A6" s="1971"/>
      <c r="B6" s="262" t="s">
        <v>76</v>
      </c>
      <c r="C6" s="1975" t="s">
        <v>1383</v>
      </c>
      <c r="D6" s="1976"/>
      <c r="E6" s="1976"/>
      <c r="F6" s="1976"/>
      <c r="G6" s="1976"/>
      <c r="H6" s="1976"/>
      <c r="I6" s="1976"/>
      <c r="J6" s="1976"/>
      <c r="K6" s="1976"/>
      <c r="L6" s="1976"/>
      <c r="M6" s="1977"/>
      <c r="N6" s="171"/>
      <c r="O6" s="171"/>
      <c r="P6" s="171"/>
      <c r="Q6" s="171"/>
      <c r="R6" s="171"/>
      <c r="S6" s="171"/>
      <c r="T6" s="171"/>
      <c r="U6" s="171"/>
      <c r="V6" s="171"/>
      <c r="W6" s="171"/>
      <c r="X6" s="171"/>
      <c r="Y6" s="171"/>
      <c r="Z6" s="171"/>
    </row>
    <row r="7" spans="1:26" ht="15.75" customHeight="1" x14ac:dyDescent="0.25">
      <c r="A7" s="1971"/>
      <c r="B7" s="191" t="s">
        <v>929</v>
      </c>
      <c r="C7" s="1978" t="s">
        <v>1384</v>
      </c>
      <c r="D7" s="1897"/>
      <c r="E7" s="178"/>
      <c r="F7" s="178"/>
      <c r="G7" s="180"/>
      <c r="H7" s="181" t="s">
        <v>79</v>
      </c>
      <c r="I7" s="1979" t="s">
        <v>1385</v>
      </c>
      <c r="J7" s="1897"/>
      <c r="K7" s="1897"/>
      <c r="L7" s="1897"/>
      <c r="M7" s="1898"/>
      <c r="N7" s="171"/>
      <c r="O7" s="171"/>
      <c r="P7" s="171"/>
      <c r="Q7" s="171"/>
      <c r="R7" s="171"/>
      <c r="S7" s="171"/>
      <c r="T7" s="171"/>
      <c r="U7" s="171"/>
      <c r="V7" s="171"/>
      <c r="W7" s="171"/>
      <c r="X7" s="171"/>
      <c r="Y7" s="171"/>
      <c r="Z7" s="171"/>
    </row>
    <row r="8" spans="1:26" ht="15.75" customHeight="1" x14ac:dyDescent="0.25">
      <c r="A8" s="1971"/>
      <c r="B8" s="1905"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971"/>
      <c r="B9" s="1906"/>
      <c r="C9" s="249" t="s">
        <v>1386</v>
      </c>
      <c r="D9" s="212"/>
      <c r="E9" s="186"/>
      <c r="F9" s="212"/>
      <c r="G9" s="212"/>
      <c r="H9" s="186"/>
      <c r="I9" s="212"/>
      <c r="J9" s="212"/>
      <c r="K9" s="186"/>
      <c r="L9" s="187"/>
      <c r="M9" s="188"/>
      <c r="N9" s="171"/>
      <c r="O9" s="171"/>
      <c r="P9" s="171"/>
      <c r="Q9" s="171"/>
      <c r="R9" s="171"/>
      <c r="S9" s="171"/>
      <c r="T9" s="171"/>
      <c r="U9" s="171"/>
      <c r="V9" s="171"/>
      <c r="W9" s="171"/>
      <c r="X9" s="171"/>
      <c r="Y9" s="171"/>
      <c r="Z9" s="171"/>
    </row>
    <row r="10" spans="1:26" ht="15.75" customHeight="1" x14ac:dyDescent="0.25">
      <c r="A10" s="1971"/>
      <c r="B10" s="1907"/>
      <c r="C10" s="1937" t="s">
        <v>84</v>
      </c>
      <c r="D10" s="1920"/>
      <c r="E10" s="189"/>
      <c r="F10" s="1908" t="s">
        <v>84</v>
      </c>
      <c r="G10" s="1920"/>
      <c r="H10" s="189"/>
      <c r="I10" s="1908" t="s">
        <v>84</v>
      </c>
      <c r="J10" s="1920"/>
      <c r="K10" s="189"/>
      <c r="L10" s="212"/>
      <c r="M10" s="213"/>
      <c r="N10" s="171"/>
      <c r="O10" s="171"/>
      <c r="P10" s="171"/>
      <c r="Q10" s="171"/>
      <c r="R10" s="171"/>
      <c r="S10" s="171"/>
      <c r="T10" s="171"/>
      <c r="U10" s="171"/>
      <c r="V10" s="171"/>
      <c r="W10" s="171"/>
      <c r="X10" s="171"/>
      <c r="Y10" s="171"/>
      <c r="Z10" s="171"/>
    </row>
    <row r="11" spans="1:26" ht="147.75" customHeight="1" x14ac:dyDescent="0.25">
      <c r="A11" s="1971"/>
      <c r="B11" s="174" t="s">
        <v>85</v>
      </c>
      <c r="C11" s="1926" t="s">
        <v>1387</v>
      </c>
      <c r="D11" s="1897"/>
      <c r="E11" s="1897"/>
      <c r="F11" s="1897"/>
      <c r="G11" s="1897"/>
      <c r="H11" s="1897"/>
      <c r="I11" s="1897"/>
      <c r="J11" s="1897"/>
      <c r="K11" s="1897"/>
      <c r="L11" s="1897"/>
      <c r="M11" s="1898"/>
      <c r="N11" s="171"/>
      <c r="O11" s="171">
        <f>E326</f>
        <v>0</v>
      </c>
      <c r="P11" s="171"/>
      <c r="Q11" s="171"/>
      <c r="R11" s="171"/>
      <c r="S11" s="171"/>
      <c r="T11" s="171"/>
      <c r="U11" s="171"/>
      <c r="V11" s="171"/>
      <c r="W11" s="171"/>
      <c r="X11" s="171"/>
      <c r="Y11" s="171"/>
      <c r="Z11" s="171"/>
    </row>
    <row r="12" spans="1:26" ht="15.75" x14ac:dyDescent="0.25">
      <c r="A12" s="1971"/>
      <c r="B12" s="174" t="s">
        <v>1021</v>
      </c>
      <c r="C12" s="1926" t="s">
        <v>445</v>
      </c>
      <c r="D12" s="1946"/>
      <c r="E12" s="1946"/>
      <c r="F12" s="1946"/>
      <c r="G12" s="1946"/>
      <c r="H12" s="1946"/>
      <c r="I12" s="1946"/>
      <c r="J12" s="1946"/>
      <c r="K12" s="1946"/>
      <c r="L12" s="1946"/>
      <c r="M12" s="1947"/>
      <c r="N12" s="171"/>
      <c r="O12" s="171"/>
      <c r="P12" s="171"/>
      <c r="Q12" s="171"/>
      <c r="R12" s="171"/>
      <c r="S12" s="171"/>
      <c r="T12" s="171"/>
      <c r="U12" s="171"/>
      <c r="V12" s="171"/>
      <c r="W12" s="171"/>
      <c r="X12" s="171"/>
      <c r="Y12" s="171"/>
      <c r="Z12" s="171"/>
    </row>
    <row r="13" spans="1:26" ht="31.5" x14ac:dyDescent="0.25">
      <c r="A13" s="1971"/>
      <c r="B13" s="174" t="s">
        <v>1023</v>
      </c>
      <c r="C13" s="1955" t="s">
        <v>1024</v>
      </c>
      <c r="D13" s="1956"/>
      <c r="E13" s="1956"/>
      <c r="F13" s="1956"/>
      <c r="G13" s="1956"/>
      <c r="H13" s="1956"/>
      <c r="I13" s="1956"/>
      <c r="J13" s="1956"/>
      <c r="K13" s="1956"/>
      <c r="L13" s="1956"/>
      <c r="M13" s="1957"/>
      <c r="N13" s="171"/>
      <c r="O13" s="171"/>
      <c r="P13" s="171"/>
      <c r="Q13" s="171"/>
      <c r="R13" s="171"/>
      <c r="S13" s="171"/>
      <c r="T13" s="171"/>
      <c r="U13" s="171"/>
      <c r="V13" s="171"/>
      <c r="W13" s="171"/>
      <c r="X13" s="171"/>
      <c r="Y13" s="171"/>
      <c r="Z13" s="171"/>
    </row>
    <row r="14" spans="1:26" ht="47.25" customHeight="1" x14ac:dyDescent="0.25">
      <c r="A14" s="1971"/>
      <c r="B14" s="1425" t="s">
        <v>1025</v>
      </c>
      <c r="C14" s="1951" t="s">
        <v>446</v>
      </c>
      <c r="D14" s="1952"/>
      <c r="E14" s="261" t="s">
        <v>1026</v>
      </c>
      <c r="F14" s="1953" t="s">
        <v>1388</v>
      </c>
      <c r="G14" s="1952"/>
      <c r="H14" s="1952"/>
      <c r="I14" s="1952"/>
      <c r="J14" s="1952"/>
      <c r="K14" s="1952"/>
      <c r="L14" s="1952"/>
      <c r="M14" s="1954"/>
      <c r="N14" s="171"/>
      <c r="O14" s="171"/>
      <c r="P14" s="171"/>
      <c r="Q14" s="171"/>
      <c r="R14" s="171"/>
      <c r="S14" s="171"/>
      <c r="T14" s="171"/>
      <c r="U14" s="171"/>
      <c r="V14" s="171"/>
      <c r="W14" s="171"/>
      <c r="X14" s="171"/>
      <c r="Y14" s="171"/>
      <c r="Z14" s="171"/>
    </row>
    <row r="15" spans="1:26" ht="15.75" customHeight="1" x14ac:dyDescent="0.25">
      <c r="A15" s="1904" t="s">
        <v>48</v>
      </c>
      <c r="B15" s="191" t="s">
        <v>87</v>
      </c>
      <c r="C15" s="1926" t="s">
        <v>335</v>
      </c>
      <c r="D15" s="1897"/>
      <c r="E15" s="222"/>
      <c r="F15" s="222"/>
      <c r="G15" s="222"/>
      <c r="H15" s="222"/>
      <c r="I15" s="222"/>
      <c r="J15" s="222"/>
      <c r="K15" s="222"/>
      <c r="L15" s="263"/>
      <c r="M15" s="264"/>
      <c r="N15" s="171"/>
      <c r="O15" s="171"/>
      <c r="P15" s="171"/>
      <c r="Q15" s="171"/>
      <c r="R15" s="171"/>
      <c r="S15" s="171"/>
      <c r="T15" s="171"/>
      <c r="U15" s="171"/>
      <c r="V15" s="171"/>
      <c r="W15" s="171"/>
      <c r="X15" s="171"/>
      <c r="Y15" s="171"/>
      <c r="Z15" s="171"/>
    </row>
    <row r="16" spans="1:26" ht="36" customHeight="1" x14ac:dyDescent="0.25">
      <c r="A16" s="1958"/>
      <c r="B16" s="191" t="s">
        <v>1028</v>
      </c>
      <c r="C16" s="1896" t="s">
        <v>445</v>
      </c>
      <c r="D16" s="1897"/>
      <c r="E16" s="1897"/>
      <c r="F16" s="1897"/>
      <c r="G16" s="1897"/>
      <c r="H16" s="1897"/>
      <c r="I16" s="1897"/>
      <c r="J16" s="1897"/>
      <c r="K16" s="1897"/>
      <c r="L16" s="1897"/>
      <c r="M16" s="1898"/>
      <c r="N16" s="171"/>
      <c r="O16" s="171"/>
      <c r="P16" s="171"/>
      <c r="Q16" s="171"/>
      <c r="R16" s="171"/>
      <c r="S16" s="171"/>
      <c r="T16" s="171"/>
      <c r="U16" s="171"/>
      <c r="V16" s="171"/>
      <c r="W16" s="171"/>
      <c r="X16" s="171"/>
      <c r="Y16" s="171"/>
      <c r="Z16" s="171"/>
    </row>
    <row r="17" spans="1:26" ht="8.25" customHeight="1" x14ac:dyDescent="0.25">
      <c r="A17" s="1895"/>
      <c r="B17" s="1905" t="s">
        <v>89</v>
      </c>
      <c r="C17" s="192"/>
      <c r="D17" s="193"/>
      <c r="E17" s="193"/>
      <c r="F17" s="193"/>
      <c r="G17" s="193"/>
      <c r="H17" s="193"/>
      <c r="I17" s="193"/>
      <c r="J17" s="193"/>
      <c r="K17" s="193"/>
      <c r="L17" s="193"/>
      <c r="M17" s="194"/>
      <c r="N17" s="171"/>
      <c r="O17" s="171"/>
      <c r="P17" s="171"/>
      <c r="Q17" s="171"/>
      <c r="R17" s="171"/>
      <c r="S17" s="171"/>
      <c r="T17" s="171"/>
      <c r="U17" s="171"/>
      <c r="V17" s="171"/>
      <c r="W17" s="171"/>
      <c r="X17" s="171"/>
      <c r="Y17" s="171"/>
      <c r="Z17" s="171"/>
    </row>
    <row r="18" spans="1:26" ht="9" customHeight="1" x14ac:dyDescent="0.25">
      <c r="A18" s="1895"/>
      <c r="B18" s="1906"/>
      <c r="C18" s="195"/>
      <c r="D18" s="196"/>
      <c r="E18" s="197"/>
      <c r="F18" s="196"/>
      <c r="G18" s="197"/>
      <c r="H18" s="196"/>
      <c r="I18" s="197"/>
      <c r="J18" s="196"/>
      <c r="K18" s="197"/>
      <c r="L18" s="197"/>
      <c r="M18" s="198"/>
      <c r="N18" s="171"/>
      <c r="O18" s="171"/>
      <c r="P18" s="171"/>
      <c r="Q18" s="171"/>
      <c r="R18" s="171"/>
      <c r="S18" s="171"/>
      <c r="T18" s="171"/>
      <c r="U18" s="171"/>
      <c r="V18" s="171"/>
      <c r="W18" s="171"/>
      <c r="X18" s="171"/>
      <c r="Y18" s="171"/>
      <c r="Z18" s="171"/>
    </row>
    <row r="19" spans="1:26" ht="15.75" customHeight="1" x14ac:dyDescent="0.25">
      <c r="A19" s="1895"/>
      <c r="B19" s="1906"/>
      <c r="C19" s="199" t="s">
        <v>90</v>
      </c>
      <c r="D19" s="200"/>
      <c r="E19" s="201" t="s">
        <v>91</v>
      </c>
      <c r="F19" s="200"/>
      <c r="G19" s="201" t="s">
        <v>92</v>
      </c>
      <c r="H19" s="200"/>
      <c r="I19" s="201" t="s">
        <v>93</v>
      </c>
      <c r="J19" s="177"/>
      <c r="K19" s="201"/>
      <c r="L19" s="201"/>
      <c r="M19" s="198"/>
      <c r="N19" s="171"/>
      <c r="O19" s="171"/>
      <c r="P19" s="171"/>
      <c r="Q19" s="171"/>
      <c r="R19" s="171"/>
      <c r="S19" s="171"/>
      <c r="T19" s="171"/>
      <c r="U19" s="171"/>
      <c r="V19" s="171"/>
      <c r="W19" s="171"/>
      <c r="X19" s="171"/>
      <c r="Y19" s="171"/>
      <c r="Z19" s="171"/>
    </row>
    <row r="20" spans="1:26" ht="15.75" customHeight="1" x14ac:dyDescent="0.25">
      <c r="A20" s="1895"/>
      <c r="B20" s="1906"/>
      <c r="C20" s="199" t="s">
        <v>94</v>
      </c>
      <c r="D20" s="202"/>
      <c r="E20" s="201" t="s">
        <v>95</v>
      </c>
      <c r="F20" s="203"/>
      <c r="G20" s="201" t="s">
        <v>96</v>
      </c>
      <c r="H20" s="203"/>
      <c r="I20" s="201"/>
      <c r="J20" s="197"/>
      <c r="K20" s="201"/>
      <c r="L20" s="201"/>
      <c r="M20" s="198"/>
      <c r="N20" s="171"/>
      <c r="O20" s="171"/>
      <c r="P20" s="171"/>
      <c r="Q20" s="171"/>
      <c r="R20" s="171"/>
      <c r="S20" s="171"/>
      <c r="T20" s="171"/>
      <c r="U20" s="171"/>
      <c r="V20" s="171"/>
      <c r="W20" s="171"/>
      <c r="X20" s="171"/>
      <c r="Y20" s="171"/>
      <c r="Z20" s="171"/>
    </row>
    <row r="21" spans="1:26" ht="15.75" customHeight="1" x14ac:dyDescent="0.25">
      <c r="A21" s="1895"/>
      <c r="B21" s="1906"/>
      <c r="C21" s="199" t="s">
        <v>97</v>
      </c>
      <c r="D21" s="202"/>
      <c r="E21" s="201" t="s">
        <v>98</v>
      </c>
      <c r="F21" s="202"/>
      <c r="G21" s="201"/>
      <c r="H21" s="197"/>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95"/>
      <c r="B22" s="1906"/>
      <c r="C22" s="199" t="s">
        <v>99</v>
      </c>
      <c r="D22" s="203" t="s">
        <v>100</v>
      </c>
      <c r="E22" s="201" t="s">
        <v>101</v>
      </c>
      <c r="F22" s="1908" t="s">
        <v>1389</v>
      </c>
      <c r="G22" s="1920"/>
      <c r="H22" s="1920"/>
      <c r="I22" s="1920"/>
      <c r="J22" s="189"/>
      <c r="K22" s="189"/>
      <c r="L22" s="189"/>
      <c r="M22" s="260"/>
      <c r="N22" s="171"/>
      <c r="O22" s="171"/>
      <c r="P22" s="171"/>
      <c r="Q22" s="171"/>
      <c r="R22" s="171"/>
      <c r="S22" s="171"/>
      <c r="T22" s="171"/>
      <c r="U22" s="171"/>
      <c r="V22" s="171"/>
      <c r="W22" s="171"/>
      <c r="X22" s="171"/>
      <c r="Y22" s="171"/>
      <c r="Z22" s="171"/>
    </row>
    <row r="23" spans="1:26" ht="9.75" customHeight="1" x14ac:dyDescent="0.25">
      <c r="A23" s="1895"/>
      <c r="B23" s="1907"/>
      <c r="C23" s="204"/>
      <c r="D23" s="205"/>
      <c r="E23" s="205"/>
      <c r="F23" s="205"/>
      <c r="G23" s="205"/>
      <c r="H23" s="205"/>
      <c r="I23" s="205"/>
      <c r="J23" s="205"/>
      <c r="K23" s="205"/>
      <c r="L23" s="205"/>
      <c r="M23" s="206"/>
      <c r="N23" s="171"/>
      <c r="O23" s="171"/>
      <c r="P23" s="171"/>
      <c r="Q23" s="171"/>
      <c r="R23" s="171"/>
      <c r="S23" s="171"/>
      <c r="T23" s="171"/>
      <c r="U23" s="171"/>
      <c r="V23" s="171"/>
      <c r="W23" s="171"/>
      <c r="X23" s="171"/>
      <c r="Y23" s="171"/>
      <c r="Z23" s="171"/>
    </row>
    <row r="24" spans="1:26" ht="15.75" customHeight="1" x14ac:dyDescent="0.25">
      <c r="A24" s="1895"/>
      <c r="B24" s="1905" t="s">
        <v>103</v>
      </c>
      <c r="C24" s="207"/>
      <c r="D24" s="193"/>
      <c r="E24" s="193"/>
      <c r="F24" s="193"/>
      <c r="G24" s="193"/>
      <c r="H24" s="193"/>
      <c r="I24" s="193"/>
      <c r="J24" s="193"/>
      <c r="K24" s="193"/>
      <c r="L24" s="184"/>
      <c r="M24" s="185"/>
      <c r="N24" s="171"/>
      <c r="O24" s="171"/>
      <c r="P24" s="171"/>
      <c r="Q24" s="171"/>
      <c r="R24" s="171"/>
      <c r="S24" s="171"/>
      <c r="T24" s="171"/>
      <c r="U24" s="171"/>
      <c r="V24" s="171"/>
      <c r="W24" s="171"/>
      <c r="X24" s="171"/>
      <c r="Y24" s="171"/>
      <c r="Z24" s="171"/>
    </row>
    <row r="25" spans="1:26" ht="15.75" customHeight="1" x14ac:dyDescent="0.25">
      <c r="A25" s="1895"/>
      <c r="B25" s="1906"/>
      <c r="C25" s="199" t="s">
        <v>104</v>
      </c>
      <c r="D25" s="203"/>
      <c r="E25" s="208"/>
      <c r="F25" s="201" t="s">
        <v>105</v>
      </c>
      <c r="G25" s="202"/>
      <c r="H25" s="208"/>
      <c r="I25" s="201" t="s">
        <v>106</v>
      </c>
      <c r="J25" s="202" t="s">
        <v>933</v>
      </c>
      <c r="K25" s="208"/>
      <c r="L25" s="187"/>
      <c r="M25" s="188"/>
      <c r="N25" s="171"/>
      <c r="O25" s="171"/>
      <c r="P25" s="171"/>
      <c r="Q25" s="171"/>
      <c r="R25" s="171"/>
      <c r="S25" s="171"/>
      <c r="T25" s="171"/>
      <c r="U25" s="171"/>
      <c r="V25" s="171"/>
      <c r="W25" s="171"/>
      <c r="X25" s="171"/>
      <c r="Y25" s="171"/>
      <c r="Z25" s="171"/>
    </row>
    <row r="26" spans="1:26" ht="15.75" customHeight="1" x14ac:dyDescent="0.25">
      <c r="A26" s="1895"/>
      <c r="B26" s="1906"/>
      <c r="C26" s="199" t="s">
        <v>107</v>
      </c>
      <c r="D26" s="209"/>
      <c r="E26" s="187"/>
      <c r="F26" s="201" t="s">
        <v>108</v>
      </c>
      <c r="G26" s="203"/>
      <c r="H26" s="187"/>
      <c r="I26" s="210"/>
      <c r="J26" s="187"/>
      <c r="K26" s="186"/>
      <c r="L26" s="187"/>
      <c r="M26" s="188"/>
      <c r="N26" s="171"/>
      <c r="O26" s="171"/>
      <c r="P26" s="171"/>
      <c r="Q26" s="171"/>
      <c r="R26" s="171"/>
      <c r="S26" s="171"/>
      <c r="T26" s="171"/>
      <c r="U26" s="171"/>
      <c r="V26" s="171"/>
      <c r="W26" s="171"/>
      <c r="X26" s="171"/>
      <c r="Y26" s="171"/>
      <c r="Z26" s="171"/>
    </row>
    <row r="27" spans="1:26" ht="15.75" customHeight="1" x14ac:dyDescent="0.25">
      <c r="A27" s="1895"/>
      <c r="B27" s="1906"/>
      <c r="C27" s="211"/>
      <c r="D27" s="196"/>
      <c r="E27" s="196"/>
      <c r="F27" s="196"/>
      <c r="G27" s="196"/>
      <c r="H27" s="196"/>
      <c r="I27" s="196"/>
      <c r="J27" s="196"/>
      <c r="K27" s="196"/>
      <c r="L27" s="212"/>
      <c r="M27" s="213"/>
      <c r="N27" s="171"/>
      <c r="O27" s="171"/>
      <c r="P27" s="171"/>
      <c r="Q27" s="171"/>
      <c r="R27" s="171"/>
      <c r="S27" s="171"/>
      <c r="T27" s="171"/>
      <c r="U27" s="171"/>
      <c r="V27" s="171"/>
      <c r="W27" s="171"/>
      <c r="X27" s="171"/>
      <c r="Y27" s="171"/>
      <c r="Z27" s="171"/>
    </row>
    <row r="28" spans="1:26" ht="15.75" customHeight="1" x14ac:dyDescent="0.25">
      <c r="A28" s="1895"/>
      <c r="B28" s="265" t="s">
        <v>109</v>
      </c>
      <c r="C28" s="215"/>
      <c r="D28" s="216"/>
      <c r="E28" s="216"/>
      <c r="F28" s="216"/>
      <c r="G28" s="216"/>
      <c r="H28" s="216"/>
      <c r="I28" s="216"/>
      <c r="J28" s="216"/>
      <c r="K28" s="216"/>
      <c r="L28" s="216"/>
      <c r="M28" s="217"/>
      <c r="N28" s="171"/>
      <c r="O28" s="171"/>
      <c r="P28" s="171"/>
      <c r="Q28" s="171"/>
      <c r="R28" s="171"/>
      <c r="S28" s="171"/>
      <c r="T28" s="171"/>
      <c r="U28" s="171"/>
      <c r="V28" s="171"/>
      <c r="W28" s="171"/>
      <c r="X28" s="171"/>
      <c r="Y28" s="171"/>
      <c r="Z28" s="171"/>
    </row>
    <row r="29" spans="1:26" ht="15.75" customHeight="1" x14ac:dyDescent="0.25">
      <c r="A29" s="1895"/>
      <c r="B29" s="214"/>
      <c r="C29" s="218" t="s">
        <v>110</v>
      </c>
      <c r="D29" s="219">
        <v>150</v>
      </c>
      <c r="E29" s="208"/>
      <c r="F29" s="220" t="s">
        <v>112</v>
      </c>
      <c r="G29" s="203">
        <v>2019</v>
      </c>
      <c r="H29" s="208"/>
      <c r="I29" s="220" t="s">
        <v>113</v>
      </c>
      <c r="J29" s="1910" t="s">
        <v>1390</v>
      </c>
      <c r="K29" s="1897"/>
      <c r="L29" s="223"/>
      <c r="M29" s="224"/>
      <c r="N29" s="171"/>
      <c r="O29" s="171"/>
      <c r="P29" s="171"/>
      <c r="Q29" s="171"/>
      <c r="R29" s="171"/>
      <c r="S29" s="171"/>
      <c r="T29" s="171"/>
      <c r="U29" s="171"/>
      <c r="V29" s="171"/>
      <c r="W29" s="171"/>
      <c r="X29" s="171"/>
      <c r="Y29" s="171"/>
      <c r="Z29" s="171"/>
    </row>
    <row r="30" spans="1:26" ht="15.75" customHeight="1" x14ac:dyDescent="0.25">
      <c r="A30" s="1895"/>
      <c r="B30" s="175"/>
      <c r="C30" s="204"/>
      <c r="D30" s="205"/>
      <c r="E30" s="205"/>
      <c r="F30" s="205"/>
      <c r="G30" s="205"/>
      <c r="H30" s="205"/>
      <c r="I30" s="205"/>
      <c r="J30" s="205"/>
      <c r="K30" s="205"/>
      <c r="L30" s="205"/>
      <c r="M30" s="206"/>
      <c r="N30" s="171"/>
      <c r="O30" s="171"/>
      <c r="P30" s="171"/>
      <c r="Q30" s="171"/>
      <c r="R30" s="171"/>
      <c r="S30" s="171"/>
      <c r="T30" s="171"/>
      <c r="U30" s="171"/>
      <c r="V30" s="171"/>
      <c r="W30" s="171"/>
      <c r="X30" s="171"/>
      <c r="Y30" s="171"/>
      <c r="Z30" s="171"/>
    </row>
    <row r="31" spans="1:26" ht="15.75" customHeight="1" x14ac:dyDescent="0.25">
      <c r="A31" s="1895"/>
      <c r="B31" s="1960" t="s">
        <v>114</v>
      </c>
      <c r="C31" s="225"/>
      <c r="D31" s="226"/>
      <c r="E31" s="226"/>
      <c r="F31" s="226"/>
      <c r="G31" s="226"/>
      <c r="H31" s="226"/>
      <c r="I31" s="226"/>
      <c r="J31" s="226"/>
      <c r="K31" s="226"/>
      <c r="L31" s="187"/>
      <c r="M31" s="188"/>
      <c r="N31" s="171"/>
      <c r="O31" s="171"/>
      <c r="P31" s="171"/>
      <c r="Q31" s="171"/>
      <c r="R31" s="171"/>
      <c r="S31" s="171"/>
      <c r="T31" s="171"/>
      <c r="U31" s="171"/>
      <c r="V31" s="171"/>
      <c r="W31" s="171"/>
      <c r="X31" s="171"/>
      <c r="Y31" s="171"/>
      <c r="Z31" s="171"/>
    </row>
    <row r="32" spans="1:26" ht="15.75" customHeight="1" x14ac:dyDescent="0.25">
      <c r="A32" s="1895"/>
      <c r="B32" s="1906"/>
      <c r="C32" s="227" t="s">
        <v>115</v>
      </c>
      <c r="D32" s="266">
        <v>2022</v>
      </c>
      <c r="E32" s="228"/>
      <c r="F32" s="208" t="s">
        <v>116</v>
      </c>
      <c r="G32" s="229" t="s">
        <v>1356</v>
      </c>
      <c r="H32" s="228"/>
      <c r="I32" s="220"/>
      <c r="J32" s="228"/>
      <c r="K32" s="228"/>
      <c r="L32" s="187"/>
      <c r="M32" s="188"/>
      <c r="N32" s="171"/>
      <c r="O32" s="171"/>
      <c r="P32" s="171"/>
      <c r="Q32" s="171"/>
      <c r="R32" s="171"/>
      <c r="S32" s="171"/>
      <c r="T32" s="171"/>
      <c r="U32" s="171"/>
      <c r="V32" s="171"/>
      <c r="W32" s="171"/>
      <c r="X32" s="171"/>
      <c r="Y32" s="171"/>
      <c r="Z32" s="171"/>
    </row>
    <row r="33" spans="1:26" ht="15.75" customHeight="1" x14ac:dyDescent="0.25">
      <c r="A33" s="1895"/>
      <c r="B33" s="1906"/>
      <c r="C33" s="227"/>
      <c r="D33" s="267"/>
      <c r="E33" s="228"/>
      <c r="F33" s="208"/>
      <c r="G33" s="228"/>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265" t="s">
        <v>117</v>
      </c>
      <c r="C34" s="233"/>
      <c r="D34" s="234"/>
      <c r="E34" s="234"/>
      <c r="F34" s="234"/>
      <c r="G34" s="234"/>
      <c r="H34" s="234"/>
      <c r="I34" s="234"/>
      <c r="J34" s="234"/>
      <c r="K34" s="234"/>
      <c r="L34" s="234"/>
      <c r="M34" s="235"/>
      <c r="N34" s="171"/>
      <c r="O34" s="171"/>
      <c r="P34" s="171"/>
      <c r="Q34" s="171"/>
      <c r="R34" s="171"/>
      <c r="S34" s="171"/>
      <c r="T34" s="171"/>
      <c r="U34" s="171"/>
      <c r="V34" s="171"/>
      <c r="W34" s="171"/>
      <c r="X34" s="171"/>
      <c r="Y34" s="171"/>
      <c r="Z34" s="171"/>
    </row>
    <row r="35" spans="1:26" ht="15.75" customHeight="1" x14ac:dyDescent="0.25">
      <c r="A35" s="1895"/>
      <c r="B35" s="214"/>
      <c r="C35" s="199"/>
      <c r="D35" s="208" t="s">
        <v>118</v>
      </c>
      <c r="E35" s="208"/>
      <c r="F35" s="208" t="s">
        <v>119</v>
      </c>
      <c r="G35" s="208"/>
      <c r="H35" s="186" t="s">
        <v>120</v>
      </c>
      <c r="I35" s="186"/>
      <c r="J35" s="186" t="s">
        <v>121</v>
      </c>
      <c r="K35" s="208"/>
      <c r="L35" s="208" t="s">
        <v>122</v>
      </c>
      <c r="M35" s="236"/>
      <c r="N35" s="171"/>
      <c r="O35" s="171"/>
      <c r="P35" s="171"/>
      <c r="Q35" s="171"/>
      <c r="R35" s="171"/>
      <c r="S35" s="171"/>
      <c r="T35" s="171"/>
      <c r="U35" s="171"/>
      <c r="V35" s="171"/>
      <c r="W35" s="171"/>
      <c r="X35" s="171"/>
      <c r="Y35" s="171"/>
      <c r="Z35" s="171"/>
    </row>
    <row r="36" spans="1:26" ht="15.75" customHeight="1" x14ac:dyDescent="0.25">
      <c r="A36" s="1895"/>
      <c r="B36" s="214"/>
      <c r="C36" s="199"/>
      <c r="D36" s="221">
        <v>2022</v>
      </c>
      <c r="E36" s="223">
        <v>160</v>
      </c>
      <c r="F36" s="221">
        <v>2023</v>
      </c>
      <c r="G36" s="223">
        <v>160</v>
      </c>
      <c r="H36" s="221">
        <v>2024</v>
      </c>
      <c r="I36" s="223">
        <v>160</v>
      </c>
      <c r="J36" s="221">
        <v>2025</v>
      </c>
      <c r="K36" s="223">
        <v>160</v>
      </c>
      <c r="L36" s="221">
        <v>2026</v>
      </c>
      <c r="M36" s="223">
        <v>160</v>
      </c>
      <c r="N36" s="171"/>
      <c r="O36" s="171"/>
      <c r="P36" s="171"/>
      <c r="Q36" s="171"/>
      <c r="R36" s="171"/>
      <c r="S36" s="171"/>
      <c r="T36" s="171"/>
      <c r="U36" s="171"/>
      <c r="V36" s="171"/>
      <c r="W36" s="171"/>
      <c r="X36" s="171"/>
      <c r="Y36" s="171"/>
      <c r="Z36" s="171"/>
    </row>
    <row r="37" spans="1:26" ht="15.75" customHeight="1" x14ac:dyDescent="0.25">
      <c r="A37" s="1895"/>
      <c r="B37" s="214"/>
      <c r="C37" s="199"/>
      <c r="D37" s="208" t="s">
        <v>123</v>
      </c>
      <c r="E37" s="208"/>
      <c r="F37" s="208" t="s">
        <v>124</v>
      </c>
      <c r="G37" s="208"/>
      <c r="H37" s="186" t="s">
        <v>125</v>
      </c>
      <c r="I37" s="186"/>
      <c r="J37" s="186" t="s">
        <v>126</v>
      </c>
      <c r="K37" s="208"/>
      <c r="L37" s="208" t="s">
        <v>127</v>
      </c>
      <c r="M37" s="198"/>
      <c r="N37" s="171"/>
      <c r="O37" s="171"/>
      <c r="P37" s="171"/>
      <c r="Q37" s="171"/>
      <c r="R37" s="171"/>
      <c r="S37" s="171"/>
      <c r="T37" s="171"/>
      <c r="U37" s="171"/>
      <c r="V37" s="171"/>
      <c r="W37" s="171"/>
      <c r="X37" s="171"/>
      <c r="Y37" s="171"/>
      <c r="Z37" s="171"/>
    </row>
    <row r="38" spans="1:26" ht="15.75" customHeight="1" x14ac:dyDescent="0.25">
      <c r="A38" s="1895"/>
      <c r="B38" s="214"/>
      <c r="C38" s="199"/>
      <c r="D38" s="221">
        <v>2027</v>
      </c>
      <c r="E38" s="223">
        <v>160</v>
      </c>
      <c r="F38" s="221">
        <v>2028</v>
      </c>
      <c r="G38" s="223">
        <v>160</v>
      </c>
      <c r="H38" s="221">
        <v>2029</v>
      </c>
      <c r="I38" s="223">
        <v>160</v>
      </c>
      <c r="J38" s="221">
        <v>2030</v>
      </c>
      <c r="K38" s="223">
        <v>160</v>
      </c>
      <c r="L38" s="221">
        <v>2031</v>
      </c>
      <c r="M38" s="223">
        <v>160</v>
      </c>
      <c r="N38" s="171"/>
      <c r="O38" s="171"/>
      <c r="P38" s="171"/>
      <c r="Q38" s="171"/>
      <c r="R38" s="171"/>
      <c r="S38" s="171"/>
      <c r="T38" s="171"/>
      <c r="U38" s="171"/>
      <c r="V38" s="171"/>
      <c r="W38" s="171"/>
      <c r="X38" s="171"/>
      <c r="Y38" s="171"/>
      <c r="Z38" s="171"/>
    </row>
    <row r="39" spans="1:26" ht="15.75" customHeight="1" x14ac:dyDescent="0.25">
      <c r="A39" s="1895"/>
      <c r="B39" s="214"/>
      <c r="C39" s="199"/>
      <c r="D39" s="208" t="s">
        <v>128</v>
      </c>
      <c r="E39" s="208"/>
      <c r="F39" s="208" t="s">
        <v>129</v>
      </c>
      <c r="G39" s="208"/>
      <c r="H39" s="186" t="s">
        <v>130</v>
      </c>
      <c r="I39" s="186"/>
      <c r="J39" s="186" t="s">
        <v>131</v>
      </c>
      <c r="K39" s="208"/>
      <c r="L39" s="208" t="s">
        <v>132</v>
      </c>
      <c r="M39" s="198"/>
      <c r="N39" s="171"/>
      <c r="O39" s="171"/>
      <c r="P39" s="171"/>
      <c r="Q39" s="171"/>
      <c r="R39" s="171"/>
      <c r="S39" s="171"/>
      <c r="T39" s="171"/>
      <c r="U39" s="171"/>
      <c r="V39" s="171"/>
      <c r="W39" s="171"/>
      <c r="X39" s="171"/>
      <c r="Y39" s="171"/>
      <c r="Z39" s="171"/>
    </row>
    <row r="40" spans="1:26" ht="15.75" customHeight="1" x14ac:dyDescent="0.25">
      <c r="A40" s="1895"/>
      <c r="B40" s="214"/>
      <c r="C40" s="199"/>
      <c r="D40" s="221">
        <v>2032</v>
      </c>
      <c r="E40" s="223">
        <v>160</v>
      </c>
      <c r="F40" s="221">
        <v>2033</v>
      </c>
      <c r="G40" s="223">
        <v>160</v>
      </c>
      <c r="H40" s="238"/>
      <c r="I40" s="223"/>
      <c r="J40" s="238"/>
      <c r="K40" s="223"/>
      <c r="L40" s="238"/>
      <c r="M40" s="237"/>
      <c r="N40" s="171"/>
      <c r="O40" s="171"/>
      <c r="P40" s="171"/>
      <c r="Q40" s="171"/>
      <c r="R40" s="171"/>
      <c r="S40" s="171"/>
      <c r="T40" s="171"/>
      <c r="U40" s="171"/>
      <c r="V40" s="171"/>
      <c r="W40" s="171"/>
      <c r="X40" s="171"/>
      <c r="Y40" s="171"/>
      <c r="Z40" s="171"/>
    </row>
    <row r="41" spans="1:26" ht="15.75" customHeight="1" x14ac:dyDescent="0.25">
      <c r="A41" s="1895"/>
      <c r="B41" s="214"/>
      <c r="C41" s="199"/>
      <c r="D41" s="239" t="s">
        <v>132</v>
      </c>
      <c r="E41" s="222"/>
      <c r="F41" s="239" t="s">
        <v>133</v>
      </c>
      <c r="G41" s="222"/>
      <c r="H41" s="240"/>
      <c r="I41" s="216"/>
      <c r="J41" s="240"/>
      <c r="K41" s="216"/>
      <c r="L41" s="240"/>
      <c r="M41" s="217"/>
      <c r="N41" s="171"/>
      <c r="O41" s="171"/>
      <c r="P41" s="171"/>
      <c r="Q41" s="171"/>
      <c r="R41" s="171"/>
      <c r="S41" s="171"/>
      <c r="T41" s="171"/>
      <c r="U41" s="171"/>
      <c r="V41" s="171"/>
      <c r="W41" s="171"/>
      <c r="X41" s="171"/>
      <c r="Y41" s="171"/>
      <c r="Z41" s="171"/>
    </row>
    <row r="42" spans="1:26" ht="15.75" customHeight="1" x14ac:dyDescent="0.25">
      <c r="A42" s="1895"/>
      <c r="B42" s="214"/>
      <c r="C42" s="199"/>
      <c r="D42" s="238"/>
      <c r="E42" s="223"/>
      <c r="F42" s="1910">
        <v>1920</v>
      </c>
      <c r="G42" s="1911"/>
      <c r="H42" s="241"/>
      <c r="I42" s="208"/>
      <c r="J42" s="241"/>
      <c r="K42" s="208"/>
      <c r="L42" s="241"/>
      <c r="M42" s="224"/>
      <c r="N42" s="171"/>
      <c r="O42" s="171"/>
      <c r="P42" s="171"/>
      <c r="Q42" s="171"/>
      <c r="R42" s="171"/>
      <c r="S42" s="171"/>
      <c r="T42" s="171"/>
      <c r="U42" s="171"/>
      <c r="V42" s="171"/>
      <c r="W42" s="171"/>
      <c r="X42" s="171"/>
      <c r="Y42" s="171"/>
      <c r="Z42" s="171"/>
    </row>
    <row r="43" spans="1:26" ht="15.75" customHeight="1" x14ac:dyDescent="0.25">
      <c r="A43" s="1895"/>
      <c r="B43" s="175"/>
      <c r="C43" s="242"/>
      <c r="D43" s="212"/>
      <c r="E43" s="212"/>
      <c r="F43" s="212"/>
      <c r="G43" s="212"/>
      <c r="H43" s="1961"/>
      <c r="I43" s="1920"/>
      <c r="J43" s="243"/>
      <c r="K43" s="205"/>
      <c r="L43" s="243"/>
      <c r="M43" s="206"/>
      <c r="N43" s="171"/>
      <c r="O43" s="171"/>
      <c r="P43" s="171"/>
      <c r="Q43" s="171"/>
      <c r="R43" s="171"/>
      <c r="S43" s="171"/>
      <c r="T43" s="171"/>
      <c r="U43" s="171"/>
      <c r="V43" s="171"/>
      <c r="W43" s="171"/>
      <c r="X43" s="171"/>
      <c r="Y43" s="171"/>
      <c r="Z43" s="171"/>
    </row>
    <row r="44" spans="1:26" ht="18" customHeight="1" x14ac:dyDescent="0.25">
      <c r="A44" s="1895"/>
      <c r="B44" s="1960" t="s">
        <v>134</v>
      </c>
      <c r="C44" s="268"/>
      <c r="D44" s="197"/>
      <c r="E44" s="197"/>
      <c r="F44" s="197"/>
      <c r="G44" s="197"/>
      <c r="H44" s="197"/>
      <c r="I44" s="197"/>
      <c r="J44" s="197"/>
      <c r="K44" s="197"/>
      <c r="L44" s="187"/>
      <c r="M44" s="188"/>
      <c r="N44" s="171"/>
      <c r="O44" s="171"/>
      <c r="P44" s="171"/>
      <c r="Q44" s="171"/>
      <c r="R44" s="171"/>
      <c r="S44" s="171"/>
      <c r="T44" s="171"/>
      <c r="U44" s="171"/>
      <c r="V44" s="171"/>
      <c r="W44" s="171"/>
      <c r="X44" s="171"/>
      <c r="Y44" s="171"/>
      <c r="Z44" s="171"/>
    </row>
    <row r="45" spans="1:26" ht="15.75" customHeight="1" x14ac:dyDescent="0.25">
      <c r="A45" s="1895"/>
      <c r="B45" s="1906"/>
      <c r="C45" s="244"/>
      <c r="D45" s="245" t="s">
        <v>135</v>
      </c>
      <c r="E45" s="246" t="s">
        <v>136</v>
      </c>
      <c r="F45" s="1914" t="s">
        <v>137</v>
      </c>
      <c r="G45" s="1916" t="s">
        <v>99</v>
      </c>
      <c r="H45" s="1917"/>
      <c r="I45" s="1917"/>
      <c r="J45" s="1918"/>
      <c r="K45" s="247" t="s">
        <v>101</v>
      </c>
      <c r="L45" s="1922"/>
      <c r="M45" s="1923"/>
      <c r="N45" s="171"/>
      <c r="O45" s="171"/>
      <c r="P45" s="171"/>
      <c r="Q45" s="171"/>
      <c r="R45" s="171"/>
      <c r="S45" s="171"/>
      <c r="T45" s="171"/>
      <c r="U45" s="171"/>
      <c r="V45" s="171"/>
      <c r="W45" s="171"/>
      <c r="X45" s="171"/>
      <c r="Y45" s="171"/>
      <c r="Z45" s="171"/>
    </row>
    <row r="46" spans="1:26" ht="15.75" customHeight="1" x14ac:dyDescent="0.25">
      <c r="A46" s="1895"/>
      <c r="B46" s="1906"/>
      <c r="C46" s="244"/>
      <c r="D46" s="248" t="s">
        <v>933</v>
      </c>
      <c r="E46" s="202"/>
      <c r="F46" s="1915"/>
      <c r="G46" s="1919"/>
      <c r="H46" s="1920"/>
      <c r="I46" s="1920"/>
      <c r="J46" s="1921"/>
      <c r="K46" s="187"/>
      <c r="L46" s="1919"/>
      <c r="M46" s="1924"/>
      <c r="N46" s="171"/>
      <c r="O46" s="171"/>
      <c r="P46" s="171"/>
      <c r="Q46" s="171"/>
      <c r="R46" s="171"/>
      <c r="S46" s="171"/>
      <c r="T46" s="171"/>
      <c r="U46" s="171"/>
      <c r="V46" s="171"/>
      <c r="W46" s="171"/>
      <c r="X46" s="171"/>
      <c r="Y46" s="171"/>
      <c r="Z46" s="171"/>
    </row>
    <row r="47" spans="1:26" ht="15.75" customHeight="1" x14ac:dyDescent="0.25">
      <c r="A47" s="1895"/>
      <c r="B47" s="1907"/>
      <c r="C47" s="249"/>
      <c r="D47" s="212"/>
      <c r="E47" s="212"/>
      <c r="F47" s="212"/>
      <c r="G47" s="212"/>
      <c r="H47" s="212"/>
      <c r="I47" s="212"/>
      <c r="J47" s="212"/>
      <c r="K47" s="212"/>
      <c r="L47" s="187"/>
      <c r="M47" s="188"/>
      <c r="N47" s="171"/>
      <c r="O47" s="171"/>
      <c r="P47" s="171"/>
      <c r="Q47" s="171"/>
      <c r="R47" s="171"/>
      <c r="S47" s="171"/>
      <c r="T47" s="171"/>
      <c r="U47" s="171"/>
      <c r="V47" s="171"/>
      <c r="W47" s="171"/>
      <c r="X47" s="171"/>
      <c r="Y47" s="171"/>
      <c r="Z47" s="171"/>
    </row>
    <row r="48" spans="1:26" ht="105.75" customHeight="1" x14ac:dyDescent="0.25">
      <c r="A48" s="1895"/>
      <c r="B48" s="191" t="s">
        <v>139</v>
      </c>
      <c r="C48" s="1948" t="s">
        <v>1391</v>
      </c>
      <c r="D48" s="1949"/>
      <c r="E48" s="1949"/>
      <c r="F48" s="1949"/>
      <c r="G48" s="1949"/>
      <c r="H48" s="1949"/>
      <c r="I48" s="1949"/>
      <c r="J48" s="1949"/>
      <c r="K48" s="1949"/>
      <c r="L48" s="1949"/>
      <c r="M48" s="1950"/>
      <c r="N48" s="171"/>
      <c r="O48" s="171"/>
      <c r="P48" s="171"/>
      <c r="Q48" s="171"/>
      <c r="R48" s="171"/>
      <c r="S48" s="171"/>
      <c r="T48" s="171"/>
      <c r="U48" s="171"/>
      <c r="V48" s="171"/>
      <c r="W48" s="171"/>
      <c r="X48" s="171"/>
      <c r="Y48" s="171"/>
      <c r="Z48" s="171"/>
    </row>
    <row r="49" spans="1:26" ht="32.25" customHeight="1" x14ac:dyDescent="0.25">
      <c r="A49" s="1895"/>
      <c r="B49" s="269" t="s">
        <v>141</v>
      </c>
      <c r="C49" s="1933" t="s">
        <v>1392</v>
      </c>
      <c r="D49" s="1962"/>
      <c r="E49" s="1962"/>
      <c r="F49" s="1962"/>
      <c r="G49" s="1962"/>
      <c r="H49" s="1962"/>
      <c r="I49" s="1962"/>
      <c r="J49" s="1962"/>
      <c r="K49" s="1962"/>
      <c r="L49" s="1962"/>
      <c r="M49" s="1963"/>
      <c r="N49" s="171"/>
      <c r="O49" s="171"/>
      <c r="P49" s="171"/>
      <c r="Q49" s="171"/>
      <c r="R49" s="171"/>
      <c r="S49" s="171"/>
      <c r="T49" s="171"/>
      <c r="U49" s="171"/>
      <c r="V49" s="171"/>
      <c r="W49" s="171"/>
      <c r="X49" s="171"/>
      <c r="Y49" s="171"/>
      <c r="Z49" s="171"/>
    </row>
    <row r="50" spans="1:26" ht="15.75" customHeight="1" x14ac:dyDescent="0.25">
      <c r="A50" s="1895"/>
      <c r="B50" s="269" t="s">
        <v>143</v>
      </c>
      <c r="C50" s="270" t="s">
        <v>1393</v>
      </c>
      <c r="D50" s="1964"/>
      <c r="E50" s="1965"/>
      <c r="F50" s="1965"/>
      <c r="G50" s="1965"/>
      <c r="H50" s="1965"/>
      <c r="I50" s="1965"/>
      <c r="J50" s="1965"/>
      <c r="K50" s="1965"/>
      <c r="L50" s="1965"/>
      <c r="M50" s="1966"/>
      <c r="N50" s="171"/>
      <c r="O50" s="171"/>
      <c r="P50" s="171"/>
      <c r="Q50" s="171"/>
      <c r="R50" s="171"/>
      <c r="S50" s="171"/>
      <c r="T50" s="171"/>
      <c r="U50" s="171"/>
      <c r="V50" s="171"/>
      <c r="W50" s="171"/>
      <c r="X50" s="171"/>
      <c r="Y50" s="171"/>
      <c r="Z50" s="171"/>
    </row>
    <row r="51" spans="1:26" ht="15.75" customHeight="1" x14ac:dyDescent="0.25">
      <c r="A51" s="1959"/>
      <c r="B51" s="269" t="s">
        <v>144</v>
      </c>
      <c r="C51" s="1967">
        <v>2022</v>
      </c>
      <c r="D51" s="1968"/>
      <c r="E51" s="1968"/>
      <c r="F51" s="1968"/>
      <c r="G51" s="1968"/>
      <c r="H51" s="1968"/>
      <c r="I51" s="1968"/>
      <c r="J51" s="1968"/>
      <c r="K51" s="1968"/>
      <c r="L51" s="1968"/>
      <c r="M51" s="1969"/>
      <c r="N51" s="171"/>
      <c r="O51" s="171"/>
      <c r="P51" s="171"/>
      <c r="Q51" s="171"/>
      <c r="R51" s="171"/>
      <c r="S51" s="171"/>
      <c r="T51" s="171"/>
      <c r="U51" s="171"/>
      <c r="V51" s="171"/>
      <c r="W51" s="171"/>
      <c r="X51" s="171"/>
      <c r="Y51" s="171"/>
      <c r="Z51" s="171"/>
    </row>
    <row r="52" spans="1:26" ht="15.75" customHeight="1" x14ac:dyDescent="0.25">
      <c r="A52" s="1894" t="s">
        <v>60</v>
      </c>
      <c r="B52" s="271" t="s">
        <v>145</v>
      </c>
      <c r="C52" s="1944" t="s">
        <v>1394</v>
      </c>
      <c r="D52" s="1897"/>
      <c r="E52" s="1897"/>
      <c r="F52" s="1897"/>
      <c r="G52" s="1897"/>
      <c r="H52" s="1897"/>
      <c r="I52" s="1897"/>
      <c r="J52" s="1897"/>
      <c r="K52" s="1897"/>
      <c r="L52" s="1897"/>
      <c r="M52" s="1911"/>
      <c r="N52" s="171"/>
      <c r="O52" s="171"/>
      <c r="P52" s="171"/>
      <c r="Q52" s="171"/>
      <c r="R52" s="171"/>
      <c r="S52" s="171"/>
      <c r="T52" s="171"/>
      <c r="U52" s="171"/>
      <c r="V52" s="171"/>
      <c r="W52" s="171"/>
      <c r="X52" s="171"/>
      <c r="Y52" s="171"/>
      <c r="Z52" s="171"/>
    </row>
    <row r="53" spans="1:26" ht="15.75" customHeight="1" x14ac:dyDescent="0.25">
      <c r="A53" s="1895"/>
      <c r="B53" s="271" t="s">
        <v>147</v>
      </c>
      <c r="C53" s="1944" t="s">
        <v>1395</v>
      </c>
      <c r="D53" s="1897"/>
      <c r="E53" s="1897"/>
      <c r="F53" s="1897"/>
      <c r="G53" s="1897"/>
      <c r="H53" s="1897"/>
      <c r="I53" s="1897"/>
      <c r="J53" s="1897"/>
      <c r="K53" s="1897"/>
      <c r="L53" s="1897"/>
      <c r="M53" s="1911"/>
      <c r="N53" s="171"/>
      <c r="O53" s="171"/>
      <c r="P53" s="171"/>
      <c r="Q53" s="171"/>
      <c r="R53" s="171"/>
      <c r="S53" s="171"/>
      <c r="T53" s="171"/>
      <c r="U53" s="171"/>
      <c r="V53" s="171"/>
      <c r="W53" s="171"/>
      <c r="X53" s="171"/>
      <c r="Y53" s="171"/>
      <c r="Z53" s="171"/>
    </row>
    <row r="54" spans="1:26" ht="16.5" customHeight="1" x14ac:dyDescent="0.25">
      <c r="A54" s="1895"/>
      <c r="B54" s="271" t="s">
        <v>149</v>
      </c>
      <c r="C54" s="1944" t="s">
        <v>1396</v>
      </c>
      <c r="D54" s="1897"/>
      <c r="E54" s="1897"/>
      <c r="F54" s="1897"/>
      <c r="G54" s="1897"/>
      <c r="H54" s="1897"/>
      <c r="I54" s="1897"/>
      <c r="J54" s="1897"/>
      <c r="K54" s="1897"/>
      <c r="L54" s="1897"/>
      <c r="M54" s="1911"/>
      <c r="N54" s="171"/>
      <c r="O54" s="171"/>
      <c r="P54" s="171"/>
      <c r="Q54" s="171"/>
      <c r="R54" s="171"/>
      <c r="S54" s="171"/>
      <c r="T54" s="171"/>
      <c r="U54" s="171"/>
      <c r="V54" s="171"/>
      <c r="W54" s="171"/>
      <c r="X54" s="171"/>
      <c r="Y54" s="171"/>
      <c r="Z54" s="171"/>
    </row>
    <row r="55" spans="1:26" ht="15.75" customHeight="1" x14ac:dyDescent="0.25">
      <c r="A55" s="1895"/>
      <c r="B55" s="272" t="s">
        <v>151</v>
      </c>
      <c r="C55" s="1944" t="s">
        <v>1397</v>
      </c>
      <c r="D55" s="1897"/>
      <c r="E55" s="1897"/>
      <c r="F55" s="1897"/>
      <c r="G55" s="1897"/>
      <c r="H55" s="1897"/>
      <c r="I55" s="1897"/>
      <c r="J55" s="1897"/>
      <c r="K55" s="1897"/>
      <c r="L55" s="1897"/>
      <c r="M55" s="1911"/>
      <c r="N55" s="171"/>
      <c r="O55" s="171"/>
      <c r="P55" s="171"/>
      <c r="Q55" s="171"/>
      <c r="R55" s="171"/>
      <c r="S55" s="171"/>
      <c r="T55" s="171"/>
      <c r="U55" s="171"/>
      <c r="V55" s="171"/>
      <c r="W55" s="171"/>
      <c r="X55" s="171"/>
      <c r="Y55" s="171"/>
      <c r="Z55" s="171"/>
    </row>
    <row r="56" spans="1:26" ht="15.75" customHeight="1" x14ac:dyDescent="0.25">
      <c r="A56" s="1895"/>
      <c r="B56" s="271" t="s">
        <v>153</v>
      </c>
      <c r="C56" s="1945" t="s">
        <v>1398</v>
      </c>
      <c r="D56" s="1897"/>
      <c r="E56" s="1897"/>
      <c r="F56" s="1897"/>
      <c r="G56" s="1897"/>
      <c r="H56" s="1897"/>
      <c r="I56" s="1897"/>
      <c r="J56" s="1897"/>
      <c r="K56" s="1897"/>
      <c r="L56" s="1897"/>
      <c r="M56" s="1911"/>
      <c r="N56" s="171"/>
      <c r="O56" s="171"/>
      <c r="P56" s="171"/>
      <c r="Q56" s="171"/>
      <c r="R56" s="171"/>
      <c r="S56" s="171"/>
      <c r="T56" s="171"/>
      <c r="U56" s="171"/>
      <c r="V56" s="171"/>
      <c r="W56" s="171"/>
      <c r="X56" s="171"/>
      <c r="Y56" s="171"/>
      <c r="Z56" s="171"/>
    </row>
    <row r="57" spans="1:26" ht="16.5" customHeight="1" thickBot="1" x14ac:dyDescent="0.3">
      <c r="A57" s="1903"/>
      <c r="B57" s="271" t="s">
        <v>155</v>
      </c>
      <c r="C57" s="1944" t="s">
        <v>1399</v>
      </c>
      <c r="D57" s="1897"/>
      <c r="E57" s="1897"/>
      <c r="F57" s="1897"/>
      <c r="G57" s="1897"/>
      <c r="H57" s="1897"/>
      <c r="I57" s="1897"/>
      <c r="J57" s="1897"/>
      <c r="K57" s="1897"/>
      <c r="L57" s="1897"/>
      <c r="M57" s="1911"/>
      <c r="N57" s="171"/>
      <c r="O57" s="171"/>
      <c r="P57" s="171"/>
      <c r="Q57" s="171"/>
      <c r="R57" s="171"/>
      <c r="S57" s="171"/>
      <c r="T57" s="171"/>
      <c r="U57" s="171"/>
      <c r="V57" s="171"/>
      <c r="W57" s="171"/>
      <c r="X57" s="171"/>
      <c r="Y57" s="171"/>
      <c r="Z57" s="171"/>
    </row>
    <row r="58" spans="1:26" ht="15.75" customHeight="1" x14ac:dyDescent="0.25">
      <c r="A58" s="1894" t="s">
        <v>156</v>
      </c>
      <c r="B58" s="273" t="s">
        <v>157</v>
      </c>
      <c r="C58" s="1896" t="s">
        <v>1363</v>
      </c>
      <c r="D58" s="1897"/>
      <c r="E58" s="1897"/>
      <c r="F58" s="1897"/>
      <c r="G58" s="1897"/>
      <c r="H58" s="1897"/>
      <c r="I58" s="1897"/>
      <c r="J58" s="1897"/>
      <c r="K58" s="1897"/>
      <c r="L58" s="1897"/>
      <c r="M58" s="1898"/>
      <c r="N58" s="171"/>
      <c r="O58" s="171"/>
      <c r="P58" s="171"/>
      <c r="Q58" s="171"/>
      <c r="R58" s="171"/>
      <c r="S58" s="171"/>
      <c r="T58" s="171"/>
      <c r="U58" s="171"/>
      <c r="V58" s="171"/>
      <c r="W58" s="171"/>
      <c r="X58" s="171"/>
      <c r="Y58" s="171"/>
      <c r="Z58" s="171"/>
    </row>
    <row r="59" spans="1:26" ht="30" customHeight="1" x14ac:dyDescent="0.25">
      <c r="A59" s="1895"/>
      <c r="B59" s="273" t="s">
        <v>158</v>
      </c>
      <c r="C59" s="1896" t="s">
        <v>1143</v>
      </c>
      <c r="D59" s="1942"/>
      <c r="E59" s="1942"/>
      <c r="F59" s="1942"/>
      <c r="G59" s="1942"/>
      <c r="H59" s="1942"/>
      <c r="I59" s="1942"/>
      <c r="J59" s="1942"/>
      <c r="K59" s="1942"/>
      <c r="L59" s="1942"/>
      <c r="M59" s="1943"/>
      <c r="N59" s="171"/>
      <c r="O59" s="171"/>
      <c r="P59" s="171"/>
      <c r="Q59" s="171"/>
      <c r="R59" s="171"/>
      <c r="S59" s="171"/>
      <c r="T59" s="171"/>
      <c r="U59" s="171"/>
      <c r="V59" s="171"/>
      <c r="W59" s="171"/>
      <c r="X59" s="171"/>
      <c r="Y59" s="171"/>
      <c r="Z59" s="171"/>
    </row>
    <row r="60" spans="1:26" ht="30" customHeight="1" thickBot="1" x14ac:dyDescent="0.3">
      <c r="A60" s="1895"/>
      <c r="B60" s="274" t="s">
        <v>79</v>
      </c>
      <c r="C60" s="1896" t="s">
        <v>1345</v>
      </c>
      <c r="D60" s="1897"/>
      <c r="E60" s="1897"/>
      <c r="F60" s="1897"/>
      <c r="G60" s="1897"/>
      <c r="H60" s="1897"/>
      <c r="I60" s="1897"/>
      <c r="J60" s="1897"/>
      <c r="K60" s="1897"/>
      <c r="L60" s="1897"/>
      <c r="M60" s="1898"/>
      <c r="N60" s="171"/>
      <c r="O60" s="171"/>
      <c r="P60" s="171"/>
      <c r="Q60" s="171"/>
      <c r="R60" s="171"/>
      <c r="S60" s="171"/>
      <c r="T60" s="171"/>
      <c r="U60" s="171"/>
      <c r="V60" s="171"/>
      <c r="W60" s="171"/>
      <c r="X60" s="171"/>
      <c r="Y60" s="171"/>
      <c r="Z60" s="171"/>
    </row>
    <row r="61" spans="1:26" ht="15.75" customHeight="1" thickBot="1" x14ac:dyDescent="0.3">
      <c r="A61" s="257" t="s">
        <v>64</v>
      </c>
      <c r="B61" s="275"/>
      <c r="C61" s="1900" t="s">
        <v>73</v>
      </c>
      <c r="D61" s="1901"/>
      <c r="E61" s="1901"/>
      <c r="F61" s="1901"/>
      <c r="G61" s="1901"/>
      <c r="H61" s="1901"/>
      <c r="I61" s="1901"/>
      <c r="J61" s="1901"/>
      <c r="K61" s="1901"/>
      <c r="L61" s="1901"/>
      <c r="M61" s="1902"/>
      <c r="N61" s="171"/>
      <c r="O61" s="171"/>
      <c r="P61" s="171"/>
      <c r="Q61" s="171"/>
      <c r="R61" s="171"/>
      <c r="S61" s="171"/>
      <c r="T61" s="171"/>
      <c r="U61" s="171"/>
      <c r="V61" s="171"/>
      <c r="W61" s="171"/>
      <c r="X61" s="171"/>
      <c r="Y61" s="171"/>
      <c r="Z61" s="171"/>
    </row>
    <row r="62" spans="1:26" ht="15.75" customHeight="1" x14ac:dyDescent="0.25">
      <c r="A62" s="171"/>
      <c r="B62" s="259"/>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ht="15.75" customHeight="1" x14ac:dyDescent="0.25">
      <c r="A1001" s="171"/>
      <c r="B1001" s="259"/>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ht="15.75" customHeight="1" x14ac:dyDescent="0.25">
      <c r="A1002" s="171"/>
      <c r="B1002" s="259"/>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ht="15.75" customHeight="1" x14ac:dyDescent="0.25">
      <c r="A1003" s="171"/>
      <c r="B1003" s="259"/>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ht="15.75" customHeight="1" x14ac:dyDescent="0.25">
      <c r="A1004" s="171"/>
      <c r="B1004" s="259"/>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sheetData>
  <mergeCells count="49">
    <mergeCell ref="A2:A14"/>
    <mergeCell ref="C5:M5"/>
    <mergeCell ref="C6:M6"/>
    <mergeCell ref="C7:D7"/>
    <mergeCell ref="I7:M7"/>
    <mergeCell ref="B8:B10"/>
    <mergeCell ref="C10:D10"/>
    <mergeCell ref="F10:G10"/>
    <mergeCell ref="I10:J10"/>
    <mergeCell ref="C2:M2"/>
    <mergeCell ref="C3:M3"/>
    <mergeCell ref="D4:E4"/>
    <mergeCell ref="F4:G4"/>
    <mergeCell ref="I4:M4"/>
    <mergeCell ref="A15:A51"/>
    <mergeCell ref="C15:D15"/>
    <mergeCell ref="B17:B23"/>
    <mergeCell ref="F22:I22"/>
    <mergeCell ref="B24:B27"/>
    <mergeCell ref="C16:M16"/>
    <mergeCell ref="J29:K29"/>
    <mergeCell ref="B31:B33"/>
    <mergeCell ref="F42:G42"/>
    <mergeCell ref="H43:I43"/>
    <mergeCell ref="B44:B47"/>
    <mergeCell ref="F45:F46"/>
    <mergeCell ref="C49:M49"/>
    <mergeCell ref="D50:M50"/>
    <mergeCell ref="C51:M51"/>
    <mergeCell ref="L45:M46"/>
    <mergeCell ref="C61:M61"/>
    <mergeCell ref="C56:M56"/>
    <mergeCell ref="C57:M57"/>
    <mergeCell ref="C12:M12"/>
    <mergeCell ref="C11:M11"/>
    <mergeCell ref="C48:M48"/>
    <mergeCell ref="G45:J46"/>
    <mergeCell ref="C14:D14"/>
    <mergeCell ref="F14:M14"/>
    <mergeCell ref="C13:M13"/>
    <mergeCell ref="A58:A60"/>
    <mergeCell ref="C58:M58"/>
    <mergeCell ref="C59:M59"/>
    <mergeCell ref="C60:M60"/>
    <mergeCell ref="A52:A57"/>
    <mergeCell ref="C52:M52"/>
    <mergeCell ref="C53:M53"/>
    <mergeCell ref="C54:M54"/>
    <mergeCell ref="C55:M55"/>
  </mergeCells>
  <dataValidations count="3">
    <dataValidation type="list" allowBlank="1" showErrorMessage="1" sqref="I7" xr:uid="{00000000-0002-0000-2B00-000000000000}">
      <formula1>INDIRECT($C$7)</formula1>
    </dataValidation>
    <dataValidation allowBlank="1" showInputMessage="1" showErrorMessage="1" prompt="Identifique el ODS a que le apunta el indicador de producto. Seleccione de la lista desplegable._x000a_" sqref="B14" xr:uid="{00000000-0002-0000-2B00-000001000000}"/>
    <dataValidation allowBlank="1" showInputMessage="1" showErrorMessage="1" prompt="Identifique la meta ODS a que le apunta el indicador de producto. Seleccione de la lista desplegable." sqref="E14" xr:uid="{00000000-0002-0000-2B00-000002000000}"/>
  </dataValidations>
  <hyperlinks>
    <hyperlink ref="C56" r:id="rId1" xr:uid="{00000000-0004-0000-2B00-000000000000}"/>
  </hyperlinks>
  <pageMargins left="0.7" right="0.7" top="0.75" bottom="0.75" header="0" footer="0"/>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Z1005"/>
  <sheetViews>
    <sheetView zoomScale="80" zoomScaleNormal="80" workbookViewId="0">
      <selection activeCell="B1" sqref="B1"/>
    </sheetView>
  </sheetViews>
  <sheetFormatPr baseColWidth="10" defaultColWidth="14.42578125" defaultRowHeight="15" customHeight="1" x14ac:dyDescent="0.25"/>
  <cols>
    <col min="1" max="1" width="25.140625" style="172" customWidth="1"/>
    <col min="2" max="2" width="39.140625" style="172" customWidth="1"/>
    <col min="3" max="26" width="11.42578125" style="172" customWidth="1"/>
    <col min="27" max="16384" width="14.42578125" style="172"/>
  </cols>
  <sheetData>
    <row r="1" spans="1:26" ht="15.75" customHeight="1" thickBot="1" x14ac:dyDescent="0.3">
      <c r="A1" s="167"/>
      <c r="B1" s="168" t="s">
        <v>1400</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15.75" customHeight="1" x14ac:dyDescent="0.25">
      <c r="A2" s="1970" t="s">
        <v>67</v>
      </c>
      <c r="B2" s="173" t="s">
        <v>68</v>
      </c>
      <c r="C2" s="1941" t="s">
        <v>1401</v>
      </c>
      <c r="D2" s="1928"/>
      <c r="E2" s="1928"/>
      <c r="F2" s="1928"/>
      <c r="G2" s="1928"/>
      <c r="H2" s="1928"/>
      <c r="I2" s="1928"/>
      <c r="J2" s="1928"/>
      <c r="K2" s="1928"/>
      <c r="L2" s="1928"/>
      <c r="M2" s="1929"/>
      <c r="N2" s="171"/>
      <c r="O2" s="171"/>
      <c r="P2" s="171"/>
      <c r="Q2" s="171"/>
      <c r="R2" s="171"/>
      <c r="S2" s="171"/>
      <c r="T2" s="171"/>
      <c r="U2" s="171"/>
      <c r="V2" s="171"/>
      <c r="W2" s="171"/>
      <c r="X2" s="171"/>
      <c r="Y2" s="171"/>
      <c r="Z2" s="171"/>
    </row>
    <row r="3" spans="1:26" ht="42" customHeight="1" x14ac:dyDescent="0.25">
      <c r="A3" s="1971"/>
      <c r="B3" s="174" t="s">
        <v>70</v>
      </c>
      <c r="C3" s="1896" t="s">
        <v>1093</v>
      </c>
      <c r="D3" s="1897"/>
      <c r="E3" s="1897"/>
      <c r="F3" s="1897"/>
      <c r="G3" s="1897"/>
      <c r="H3" s="1897"/>
      <c r="I3" s="1897"/>
      <c r="J3" s="1897"/>
      <c r="K3" s="1897"/>
      <c r="L3" s="1897"/>
      <c r="M3" s="1898"/>
      <c r="N3" s="171"/>
      <c r="O3" s="171"/>
      <c r="P3" s="171"/>
      <c r="Q3" s="171"/>
      <c r="R3" s="171"/>
      <c r="S3" s="171"/>
      <c r="T3" s="171"/>
      <c r="U3" s="171"/>
      <c r="V3" s="171"/>
      <c r="W3" s="171"/>
      <c r="X3" s="171"/>
      <c r="Y3" s="171"/>
      <c r="Z3" s="171"/>
    </row>
    <row r="4" spans="1:26" ht="45.75" customHeight="1" x14ac:dyDescent="0.25">
      <c r="A4" s="1971"/>
      <c r="B4" s="262" t="s">
        <v>72</v>
      </c>
      <c r="C4" s="276" t="s">
        <v>484</v>
      </c>
      <c r="D4" s="1910"/>
      <c r="E4" s="1980"/>
      <c r="F4" s="1981" t="s">
        <v>74</v>
      </c>
      <c r="G4" s="1980"/>
      <c r="H4" s="177">
        <v>101</v>
      </c>
      <c r="I4" s="1982"/>
      <c r="J4" s="1983"/>
      <c r="K4" s="1983"/>
      <c r="L4" s="1983"/>
      <c r="M4" s="1984"/>
      <c r="N4" s="171"/>
      <c r="O4" s="171"/>
      <c r="P4" s="171"/>
      <c r="Q4" s="171"/>
      <c r="R4" s="171"/>
      <c r="S4" s="171"/>
      <c r="T4" s="171"/>
      <c r="U4" s="171"/>
      <c r="V4" s="171"/>
      <c r="W4" s="171"/>
      <c r="X4" s="171"/>
      <c r="Y4" s="171"/>
      <c r="Z4" s="171"/>
    </row>
    <row r="5" spans="1:26" ht="16.5" customHeight="1" x14ac:dyDescent="0.25">
      <c r="A5" s="1971"/>
      <c r="B5" s="175" t="s">
        <v>75</v>
      </c>
      <c r="C5" s="1972" t="s">
        <v>1382</v>
      </c>
      <c r="D5" s="1973"/>
      <c r="E5" s="1973"/>
      <c r="F5" s="1973"/>
      <c r="G5" s="1973"/>
      <c r="H5" s="1973"/>
      <c r="I5" s="1973"/>
      <c r="J5" s="1973"/>
      <c r="K5" s="1973"/>
      <c r="L5" s="1973"/>
      <c r="M5" s="1974"/>
      <c r="N5" s="171"/>
      <c r="O5" s="171"/>
      <c r="P5" s="171"/>
      <c r="Q5" s="171"/>
      <c r="R5" s="171"/>
      <c r="S5" s="171"/>
      <c r="T5" s="171"/>
      <c r="U5" s="171"/>
      <c r="V5" s="171"/>
      <c r="W5" s="171"/>
      <c r="X5" s="171"/>
      <c r="Y5" s="171"/>
      <c r="Z5" s="171"/>
    </row>
    <row r="6" spans="1:26" ht="15.75" customHeight="1" x14ac:dyDescent="0.25">
      <c r="A6" s="1971"/>
      <c r="B6" s="262" t="s">
        <v>76</v>
      </c>
      <c r="C6" s="1975" t="s">
        <v>1383</v>
      </c>
      <c r="D6" s="1976"/>
      <c r="E6" s="1976"/>
      <c r="F6" s="1976"/>
      <c r="G6" s="1976"/>
      <c r="H6" s="1976"/>
      <c r="I6" s="1976"/>
      <c r="J6" s="1976"/>
      <c r="K6" s="1976"/>
      <c r="L6" s="1976"/>
      <c r="M6" s="1977"/>
      <c r="N6" s="171"/>
      <c r="O6" s="171"/>
      <c r="P6" s="171"/>
      <c r="Q6" s="171"/>
      <c r="R6" s="171"/>
      <c r="S6" s="171"/>
      <c r="T6" s="171"/>
      <c r="U6" s="171"/>
      <c r="V6" s="171"/>
      <c r="W6" s="171"/>
      <c r="X6" s="171"/>
      <c r="Y6" s="171"/>
      <c r="Z6" s="171"/>
    </row>
    <row r="7" spans="1:26" ht="15.75" customHeight="1" x14ac:dyDescent="0.25">
      <c r="A7" s="1971"/>
      <c r="B7" s="191" t="s">
        <v>929</v>
      </c>
      <c r="C7" s="1978" t="s">
        <v>1384</v>
      </c>
      <c r="D7" s="1897"/>
      <c r="E7" s="178"/>
      <c r="F7" s="178"/>
      <c r="G7" s="180"/>
      <c r="H7" s="181" t="s">
        <v>79</v>
      </c>
      <c r="I7" s="1979" t="s">
        <v>1385</v>
      </c>
      <c r="J7" s="1897"/>
      <c r="K7" s="1897"/>
      <c r="L7" s="1897"/>
      <c r="M7" s="1898"/>
      <c r="N7" s="171"/>
      <c r="O7" s="171"/>
      <c r="P7" s="171"/>
      <c r="Q7" s="171"/>
      <c r="R7" s="171"/>
      <c r="S7" s="171"/>
      <c r="T7" s="171"/>
      <c r="U7" s="171"/>
      <c r="V7" s="171"/>
      <c r="W7" s="171"/>
      <c r="X7" s="171"/>
      <c r="Y7" s="171"/>
      <c r="Z7" s="171"/>
    </row>
    <row r="8" spans="1:26" ht="15.75" customHeight="1" x14ac:dyDescent="0.25">
      <c r="A8" s="1971"/>
      <c r="B8" s="1905"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971"/>
      <c r="B9" s="1906"/>
      <c r="C9" s="249" t="s">
        <v>1386</v>
      </c>
      <c r="D9" s="212"/>
      <c r="E9" s="186"/>
      <c r="F9" s="212"/>
      <c r="G9" s="212"/>
      <c r="H9" s="186"/>
      <c r="I9" s="212"/>
      <c r="J9" s="212"/>
      <c r="K9" s="186"/>
      <c r="L9" s="187"/>
      <c r="M9" s="188"/>
      <c r="N9" s="171"/>
      <c r="O9" s="171"/>
      <c r="P9" s="171"/>
      <c r="Q9" s="171"/>
      <c r="R9" s="171"/>
      <c r="S9" s="171"/>
      <c r="T9" s="171"/>
      <c r="U9" s="171"/>
      <c r="V9" s="171"/>
      <c r="W9" s="171"/>
      <c r="X9" s="171"/>
      <c r="Y9" s="171"/>
      <c r="Z9" s="171"/>
    </row>
    <row r="10" spans="1:26" ht="15.75" customHeight="1" x14ac:dyDescent="0.25">
      <c r="A10" s="1971"/>
      <c r="B10" s="1907"/>
      <c r="C10" s="1937" t="s">
        <v>84</v>
      </c>
      <c r="D10" s="1920"/>
      <c r="E10" s="189"/>
      <c r="F10" s="1908" t="s">
        <v>84</v>
      </c>
      <c r="G10" s="1920"/>
      <c r="H10" s="189"/>
      <c r="I10" s="1908" t="s">
        <v>84</v>
      </c>
      <c r="J10" s="1920"/>
      <c r="K10" s="189"/>
      <c r="L10" s="212"/>
      <c r="M10" s="213"/>
      <c r="N10" s="171"/>
      <c r="O10" s="171"/>
      <c r="P10" s="171"/>
      <c r="Q10" s="171"/>
      <c r="R10" s="171"/>
      <c r="S10" s="171"/>
      <c r="T10" s="171"/>
      <c r="U10" s="171"/>
      <c r="V10" s="171"/>
      <c r="W10" s="171"/>
      <c r="X10" s="171"/>
      <c r="Y10" s="171"/>
      <c r="Z10" s="171"/>
    </row>
    <row r="11" spans="1:26" ht="93.75" customHeight="1" x14ac:dyDescent="0.25">
      <c r="A11" s="1971"/>
      <c r="B11" s="174" t="s">
        <v>85</v>
      </c>
      <c r="C11" s="1926" t="s">
        <v>1402</v>
      </c>
      <c r="D11" s="1897"/>
      <c r="E11" s="1897"/>
      <c r="F11" s="1897"/>
      <c r="G11" s="1897"/>
      <c r="H11" s="1897"/>
      <c r="I11" s="1897"/>
      <c r="J11" s="1897"/>
      <c r="K11" s="1897"/>
      <c r="L11" s="1897"/>
      <c r="M11" s="1898"/>
      <c r="N11" s="171"/>
      <c r="O11" s="171"/>
      <c r="P11" s="171"/>
      <c r="Q11" s="171"/>
      <c r="R11" s="171"/>
      <c r="S11" s="171"/>
      <c r="T11" s="171"/>
      <c r="U11" s="171"/>
      <c r="V11" s="171"/>
      <c r="W11" s="171"/>
      <c r="X11" s="171"/>
      <c r="Y11" s="171"/>
      <c r="Z11" s="171"/>
    </row>
    <row r="12" spans="1:26" ht="15.75" x14ac:dyDescent="0.25">
      <c r="A12" s="1971"/>
      <c r="B12" s="174" t="s">
        <v>1021</v>
      </c>
      <c r="C12" s="1926" t="s">
        <v>1403</v>
      </c>
      <c r="D12" s="1946"/>
      <c r="E12" s="1946"/>
      <c r="F12" s="1946"/>
      <c r="G12" s="1946"/>
      <c r="H12" s="1946"/>
      <c r="I12" s="1946"/>
      <c r="J12" s="1946"/>
      <c r="K12" s="1946"/>
      <c r="L12" s="1946"/>
      <c r="M12" s="1947"/>
      <c r="N12" s="171"/>
      <c r="O12" s="171"/>
      <c r="P12" s="171"/>
      <c r="Q12" s="171"/>
      <c r="R12" s="171"/>
      <c r="S12" s="171"/>
      <c r="T12" s="171"/>
      <c r="U12" s="171"/>
      <c r="V12" s="171"/>
      <c r="W12" s="171"/>
      <c r="X12" s="171"/>
      <c r="Y12" s="171"/>
      <c r="Z12" s="171"/>
    </row>
    <row r="13" spans="1:26" ht="31.5" x14ac:dyDescent="0.25">
      <c r="A13" s="1971"/>
      <c r="B13" s="174" t="s">
        <v>1023</v>
      </c>
      <c r="C13" s="1955" t="s">
        <v>1024</v>
      </c>
      <c r="D13" s="1956"/>
      <c r="E13" s="1956"/>
      <c r="F13" s="1956"/>
      <c r="G13" s="1956"/>
      <c r="H13" s="1956"/>
      <c r="I13" s="1956"/>
      <c r="J13" s="1956"/>
      <c r="K13" s="1956"/>
      <c r="L13" s="1956"/>
      <c r="M13" s="1957"/>
      <c r="N13" s="171"/>
      <c r="O13" s="171"/>
      <c r="P13" s="171"/>
      <c r="Q13" s="171"/>
      <c r="R13" s="171"/>
      <c r="S13" s="171"/>
      <c r="T13" s="171"/>
      <c r="U13" s="171"/>
      <c r="V13" s="171"/>
      <c r="W13" s="171"/>
      <c r="X13" s="171"/>
      <c r="Y13" s="171"/>
      <c r="Z13" s="171"/>
    </row>
    <row r="14" spans="1:26" ht="15.75" x14ac:dyDescent="0.25">
      <c r="A14" s="1971"/>
      <c r="B14" s="1985" t="s">
        <v>1025</v>
      </c>
      <c r="C14" s="1988" t="s">
        <v>418</v>
      </c>
      <c r="D14" s="1989"/>
      <c r="E14" s="261" t="s">
        <v>1026</v>
      </c>
      <c r="F14" s="1990" t="s">
        <v>419</v>
      </c>
      <c r="G14" s="1989"/>
      <c r="H14" s="1989"/>
      <c r="I14" s="1989"/>
      <c r="J14" s="1989"/>
      <c r="K14" s="1989"/>
      <c r="L14" s="1989"/>
      <c r="M14" s="1991"/>
      <c r="N14" s="171"/>
      <c r="O14" s="171"/>
      <c r="P14" s="171"/>
      <c r="Q14" s="171"/>
      <c r="R14" s="171"/>
      <c r="S14" s="171"/>
      <c r="T14" s="171"/>
      <c r="U14" s="171"/>
      <c r="V14" s="171"/>
      <c r="W14" s="171"/>
      <c r="X14" s="171"/>
      <c r="Y14" s="171"/>
      <c r="Z14" s="171"/>
    </row>
    <row r="15" spans="1:26" ht="15.75" x14ac:dyDescent="0.25">
      <c r="A15" s="1987"/>
      <c r="B15" s="1986"/>
      <c r="C15" s="1988"/>
      <c r="D15" s="1989"/>
      <c r="E15" s="1989"/>
      <c r="F15" s="1989"/>
      <c r="G15" s="1989"/>
      <c r="H15" s="1989"/>
      <c r="I15" s="1989"/>
      <c r="J15" s="1989"/>
      <c r="K15" s="1989"/>
      <c r="L15" s="1989"/>
      <c r="M15" s="1991"/>
      <c r="N15" s="171"/>
      <c r="O15" s="171"/>
      <c r="P15" s="171"/>
      <c r="Q15" s="171"/>
      <c r="R15" s="171"/>
      <c r="S15" s="171"/>
      <c r="T15" s="171"/>
      <c r="U15" s="171"/>
      <c r="V15" s="171"/>
      <c r="W15" s="171"/>
      <c r="X15" s="171"/>
      <c r="Y15" s="171"/>
      <c r="Z15" s="171"/>
    </row>
    <row r="16" spans="1:26" ht="15.75" customHeight="1" x14ac:dyDescent="0.25">
      <c r="A16" s="1904" t="s">
        <v>48</v>
      </c>
      <c r="B16" s="191" t="s">
        <v>87</v>
      </c>
      <c r="C16" s="1998" t="s">
        <v>1404</v>
      </c>
      <c r="D16" s="1999"/>
      <c r="E16" s="1999"/>
      <c r="F16" s="1999"/>
      <c r="G16" s="222"/>
      <c r="H16" s="222"/>
      <c r="I16" s="222"/>
      <c r="J16" s="222"/>
      <c r="K16" s="222"/>
      <c r="L16" s="263"/>
      <c r="M16" s="264"/>
      <c r="N16" s="171"/>
      <c r="O16" s="171"/>
      <c r="P16" s="171"/>
      <c r="Q16" s="171"/>
      <c r="R16" s="171"/>
      <c r="S16" s="171"/>
      <c r="T16" s="171"/>
      <c r="U16" s="171"/>
      <c r="V16" s="171"/>
      <c r="W16" s="171"/>
      <c r="X16" s="171"/>
      <c r="Y16" s="171"/>
      <c r="Z16" s="171"/>
    </row>
    <row r="17" spans="1:26" ht="36" customHeight="1" x14ac:dyDescent="0.25">
      <c r="A17" s="1958"/>
      <c r="B17" s="191" t="s">
        <v>1028</v>
      </c>
      <c r="C17" s="1896" t="s">
        <v>456</v>
      </c>
      <c r="D17" s="1897"/>
      <c r="E17" s="1897"/>
      <c r="F17" s="1897"/>
      <c r="G17" s="1897"/>
      <c r="H17" s="1897"/>
      <c r="I17" s="1897"/>
      <c r="J17" s="1897"/>
      <c r="K17" s="1897"/>
      <c r="L17" s="1897"/>
      <c r="M17" s="1898"/>
      <c r="N17" s="171"/>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1908" t="s">
        <v>1405</v>
      </c>
      <c r="G23" s="1920"/>
      <c r="H23" s="1920"/>
      <c r="I23" s="1920"/>
      <c r="J23" s="189"/>
      <c r="K23" s="189"/>
      <c r="L23" s="189"/>
      <c r="M23" s="260"/>
      <c r="N23" s="171"/>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c r="H26" s="208"/>
      <c r="I26" s="201" t="s">
        <v>106</v>
      </c>
      <c r="J26" s="202" t="s">
        <v>933</v>
      </c>
      <c r="K26" s="208"/>
      <c r="L26" s="187"/>
      <c r="M26" s="188"/>
      <c r="N26" s="171"/>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95"/>
      <c r="B28" s="1906"/>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95"/>
      <c r="B29" s="265"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47.25" customHeight="1" x14ac:dyDescent="0.25">
      <c r="A30" s="1895"/>
      <c r="B30" s="214"/>
      <c r="C30" s="218" t="s">
        <v>110</v>
      </c>
      <c r="D30" s="219">
        <v>9952</v>
      </c>
      <c r="E30" s="208"/>
      <c r="F30" s="220" t="s">
        <v>112</v>
      </c>
      <c r="G30" s="203">
        <v>2021</v>
      </c>
      <c r="H30" s="208"/>
      <c r="I30" s="220" t="s">
        <v>113</v>
      </c>
      <c r="J30" s="1910" t="s">
        <v>1406</v>
      </c>
      <c r="K30" s="1897"/>
      <c r="L30" s="1911"/>
      <c r="M30" s="224"/>
      <c r="N30" s="171"/>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95"/>
      <c r="B32" s="1960" t="s">
        <v>114</v>
      </c>
      <c r="C32" s="225"/>
      <c r="D32" s="226"/>
      <c r="E32" s="226"/>
      <c r="F32" s="226"/>
      <c r="G32" s="226"/>
      <c r="H32" s="226"/>
      <c r="I32" s="226"/>
      <c r="J32" s="226"/>
      <c r="K32" s="226"/>
      <c r="L32" s="187"/>
      <c r="M32" s="188"/>
      <c r="N32" s="171"/>
      <c r="O32" s="171"/>
      <c r="P32" s="171"/>
      <c r="Q32" s="171"/>
      <c r="R32" s="171"/>
      <c r="S32" s="171"/>
      <c r="T32" s="171"/>
      <c r="U32" s="171"/>
      <c r="V32" s="171"/>
      <c r="W32" s="171"/>
      <c r="X32" s="171"/>
      <c r="Y32" s="171"/>
      <c r="Z32" s="171"/>
    </row>
    <row r="33" spans="1:26" ht="15.75" customHeight="1" x14ac:dyDescent="0.25">
      <c r="A33" s="1895"/>
      <c r="B33" s="1906"/>
      <c r="C33" s="227" t="s">
        <v>115</v>
      </c>
      <c r="D33" s="266">
        <v>2022</v>
      </c>
      <c r="E33" s="228"/>
      <c r="F33" s="208" t="s">
        <v>116</v>
      </c>
      <c r="G33" s="229" t="s">
        <v>1356</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6"/>
      <c r="C34" s="227"/>
      <c r="D34" s="267"/>
      <c r="E34" s="228"/>
      <c r="F34" s="208"/>
      <c r="G34" s="228"/>
      <c r="H34" s="228"/>
      <c r="I34" s="220"/>
      <c r="J34" s="228"/>
      <c r="K34" s="228"/>
      <c r="L34" s="187"/>
      <c r="M34" s="188"/>
      <c r="N34" s="171"/>
      <c r="O34" s="171"/>
      <c r="P34" s="171"/>
      <c r="Q34" s="171"/>
      <c r="R34" s="171"/>
      <c r="S34" s="171"/>
      <c r="T34" s="171"/>
      <c r="U34" s="171"/>
      <c r="V34" s="171"/>
      <c r="W34" s="171"/>
      <c r="X34" s="171"/>
      <c r="Y34" s="171"/>
      <c r="Z34" s="171"/>
    </row>
    <row r="35" spans="1:26" ht="15.75" customHeight="1" x14ac:dyDescent="0.25">
      <c r="A35" s="1895"/>
      <c r="B35" s="26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214"/>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214"/>
      <c r="C37" s="199"/>
      <c r="D37" s="221">
        <v>2022</v>
      </c>
      <c r="E37" s="223">
        <v>300</v>
      </c>
      <c r="F37" s="221">
        <v>2023</v>
      </c>
      <c r="G37" s="223">
        <v>300</v>
      </c>
      <c r="H37" s="221">
        <v>2024</v>
      </c>
      <c r="I37" s="223">
        <v>300</v>
      </c>
      <c r="J37" s="221">
        <v>2025</v>
      </c>
      <c r="K37" s="223">
        <v>300</v>
      </c>
      <c r="L37" s="221">
        <v>2026</v>
      </c>
      <c r="M37" s="223">
        <v>300</v>
      </c>
      <c r="N37" s="171"/>
      <c r="O37" s="171"/>
      <c r="P37" s="171"/>
      <c r="Q37" s="171"/>
      <c r="R37" s="171"/>
      <c r="S37" s="171"/>
      <c r="T37" s="171"/>
      <c r="U37" s="171"/>
      <c r="V37" s="171"/>
      <c r="W37" s="171"/>
      <c r="X37" s="171"/>
      <c r="Y37" s="171"/>
      <c r="Z37" s="171"/>
    </row>
    <row r="38" spans="1:26" ht="15.75" customHeight="1" x14ac:dyDescent="0.25">
      <c r="A38" s="1895"/>
      <c r="B38" s="214"/>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214"/>
      <c r="C39" s="199"/>
      <c r="D39" s="221">
        <v>2027</v>
      </c>
      <c r="E39" s="223">
        <v>300</v>
      </c>
      <c r="F39" s="221">
        <v>2028</v>
      </c>
      <c r="G39" s="223">
        <v>300</v>
      </c>
      <c r="H39" s="221">
        <v>2029</v>
      </c>
      <c r="I39" s="223">
        <v>300</v>
      </c>
      <c r="J39" s="221">
        <v>2030</v>
      </c>
      <c r="K39" s="223">
        <v>300</v>
      </c>
      <c r="L39" s="221">
        <v>2031</v>
      </c>
      <c r="M39" s="223">
        <v>300</v>
      </c>
      <c r="N39" s="171"/>
      <c r="O39" s="171"/>
      <c r="P39" s="171"/>
      <c r="Q39" s="171"/>
      <c r="R39" s="171"/>
      <c r="S39" s="171"/>
      <c r="T39" s="171"/>
      <c r="U39" s="171"/>
      <c r="V39" s="171"/>
      <c r="W39" s="171"/>
      <c r="X39" s="171"/>
      <c r="Y39" s="171"/>
      <c r="Z39" s="171"/>
    </row>
    <row r="40" spans="1:26" ht="15.75" customHeight="1" x14ac:dyDescent="0.25">
      <c r="A40" s="1895"/>
      <c r="B40" s="214"/>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214"/>
      <c r="C41" s="199"/>
      <c r="D41" s="221">
        <v>2032</v>
      </c>
      <c r="E41" s="223">
        <v>300</v>
      </c>
      <c r="F41" s="221">
        <v>2033</v>
      </c>
      <c r="G41" s="223">
        <v>300</v>
      </c>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214"/>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214"/>
      <c r="C43" s="199"/>
      <c r="D43" s="238"/>
      <c r="E43" s="223"/>
      <c r="F43" s="2000">
        <v>3600</v>
      </c>
      <c r="G43" s="2001"/>
      <c r="H43" s="241"/>
      <c r="I43" s="208"/>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75"/>
      <c r="C44" s="242"/>
      <c r="D44" s="212"/>
      <c r="E44" s="212"/>
      <c r="F44" s="212"/>
      <c r="G44" s="212"/>
      <c r="H44" s="1961"/>
      <c r="I44" s="1920"/>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60" t="s">
        <v>134</v>
      </c>
      <c r="C45" s="268"/>
      <c r="D45" s="197"/>
      <c r="E45" s="197"/>
      <c r="F45" s="197"/>
      <c r="G45" s="197"/>
      <c r="H45" s="197"/>
      <c r="I45" s="197"/>
      <c r="J45" s="197"/>
      <c r="K45" s="197"/>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t="s">
        <v>1407</v>
      </c>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t="s">
        <v>933</v>
      </c>
      <c r="E47" s="202"/>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42" customHeight="1" x14ac:dyDescent="0.25">
      <c r="A49" s="1895"/>
      <c r="B49" s="191" t="s">
        <v>139</v>
      </c>
      <c r="C49" s="1992" t="s">
        <v>1408</v>
      </c>
      <c r="D49" s="1993"/>
      <c r="E49" s="1993"/>
      <c r="F49" s="1993"/>
      <c r="G49" s="1993"/>
      <c r="H49" s="1993"/>
      <c r="I49" s="1993"/>
      <c r="J49" s="1993"/>
      <c r="K49" s="1993"/>
      <c r="L49" s="1993"/>
      <c r="M49" s="1994"/>
      <c r="N49" s="171"/>
      <c r="O49" s="171"/>
      <c r="P49" s="171"/>
      <c r="Q49" s="171"/>
      <c r="R49" s="171"/>
      <c r="S49" s="171"/>
      <c r="T49" s="171"/>
      <c r="U49" s="171"/>
      <c r="V49" s="171"/>
      <c r="W49" s="171"/>
      <c r="X49" s="171"/>
      <c r="Y49" s="171"/>
      <c r="Z49" s="171"/>
    </row>
    <row r="50" spans="1:26" ht="15.75" customHeight="1" x14ac:dyDescent="0.25">
      <c r="A50" s="1895"/>
      <c r="B50" s="269" t="s">
        <v>141</v>
      </c>
      <c r="C50" s="1933" t="s">
        <v>1406</v>
      </c>
      <c r="D50" s="1897"/>
      <c r="E50" s="1897"/>
      <c r="F50" s="1897"/>
      <c r="G50" s="1897"/>
      <c r="H50" s="1897"/>
      <c r="I50" s="1897"/>
      <c r="J50" s="1897"/>
      <c r="K50" s="1897"/>
      <c r="L50" s="1897"/>
      <c r="M50" s="1911"/>
      <c r="N50" s="171"/>
      <c r="O50" s="171"/>
      <c r="P50" s="171"/>
      <c r="Q50" s="171"/>
      <c r="R50" s="171"/>
      <c r="S50" s="171"/>
      <c r="T50" s="171"/>
      <c r="U50" s="171"/>
      <c r="V50" s="171"/>
      <c r="W50" s="171"/>
      <c r="X50" s="171"/>
      <c r="Y50" s="171"/>
      <c r="Z50" s="171"/>
    </row>
    <row r="51" spans="1:26" ht="15.75" customHeight="1" x14ac:dyDescent="0.25">
      <c r="A51" s="1895"/>
      <c r="B51" s="269" t="s">
        <v>143</v>
      </c>
      <c r="C51" s="1995" t="s">
        <v>1393</v>
      </c>
      <c r="D51" s="1897"/>
      <c r="E51" s="1897"/>
      <c r="F51" s="1897"/>
      <c r="G51" s="1897"/>
      <c r="H51" s="1897"/>
      <c r="I51" s="1897"/>
      <c r="J51" s="1897"/>
      <c r="K51" s="1897"/>
      <c r="L51" s="1897"/>
      <c r="M51" s="1911"/>
      <c r="N51" s="171"/>
      <c r="O51" s="171"/>
      <c r="P51" s="171"/>
      <c r="Q51" s="171"/>
      <c r="R51" s="171"/>
      <c r="S51" s="171"/>
      <c r="T51" s="171"/>
      <c r="U51" s="171"/>
      <c r="V51" s="171"/>
      <c r="W51" s="171"/>
      <c r="X51" s="171"/>
      <c r="Y51" s="171"/>
      <c r="Z51" s="171"/>
    </row>
    <row r="52" spans="1:26" ht="15.75" customHeight="1" x14ac:dyDescent="0.25">
      <c r="A52" s="1959"/>
      <c r="B52" s="269" t="s">
        <v>144</v>
      </c>
      <c r="C52" s="1996">
        <v>2022</v>
      </c>
      <c r="D52" s="1997"/>
      <c r="E52" s="1997"/>
      <c r="F52" s="1997"/>
      <c r="G52" s="1997"/>
      <c r="H52" s="1997"/>
      <c r="I52" s="1997"/>
      <c r="J52" s="1997"/>
      <c r="K52" s="1997"/>
      <c r="L52" s="1997"/>
      <c r="M52" s="1934"/>
      <c r="N52" s="171"/>
      <c r="O52" s="171"/>
      <c r="P52" s="171"/>
      <c r="Q52" s="171"/>
      <c r="R52" s="171"/>
      <c r="S52" s="171"/>
      <c r="T52" s="171"/>
      <c r="U52" s="171"/>
      <c r="V52" s="171"/>
      <c r="W52" s="171"/>
      <c r="X52" s="171"/>
      <c r="Y52" s="171"/>
      <c r="Z52" s="171"/>
    </row>
    <row r="53" spans="1:26" ht="15.75" customHeight="1" x14ac:dyDescent="0.25">
      <c r="A53" s="1894" t="s">
        <v>60</v>
      </c>
      <c r="B53" s="271" t="s">
        <v>145</v>
      </c>
      <c r="C53" s="1944" t="s">
        <v>1394</v>
      </c>
      <c r="D53" s="1897"/>
      <c r="E53" s="1897"/>
      <c r="F53" s="1897"/>
      <c r="G53" s="1897"/>
      <c r="H53" s="1897"/>
      <c r="I53" s="1897"/>
      <c r="J53" s="1897"/>
      <c r="K53" s="1897"/>
      <c r="L53" s="1897"/>
      <c r="M53" s="1911"/>
      <c r="N53" s="171"/>
      <c r="O53" s="171"/>
      <c r="P53" s="171"/>
      <c r="Q53" s="171"/>
      <c r="R53" s="171"/>
      <c r="S53" s="171"/>
      <c r="T53" s="171"/>
      <c r="U53" s="171"/>
      <c r="V53" s="171"/>
      <c r="W53" s="171"/>
      <c r="X53" s="171"/>
      <c r="Y53" s="171"/>
      <c r="Z53" s="171"/>
    </row>
    <row r="54" spans="1:26" ht="15.75" customHeight="1" x14ac:dyDescent="0.25">
      <c r="A54" s="1895"/>
      <c r="B54" s="271" t="s">
        <v>147</v>
      </c>
      <c r="C54" s="1944" t="s">
        <v>1395</v>
      </c>
      <c r="D54" s="1897"/>
      <c r="E54" s="1897"/>
      <c r="F54" s="1897"/>
      <c r="G54" s="1897"/>
      <c r="H54" s="1897"/>
      <c r="I54" s="1897"/>
      <c r="J54" s="1897"/>
      <c r="K54" s="1897"/>
      <c r="L54" s="1897"/>
      <c r="M54" s="1911"/>
      <c r="N54" s="171"/>
      <c r="O54" s="171"/>
      <c r="P54" s="171"/>
      <c r="Q54" s="171"/>
      <c r="R54" s="171"/>
      <c r="S54" s="171"/>
      <c r="T54" s="171"/>
      <c r="U54" s="171"/>
      <c r="V54" s="171"/>
      <c r="W54" s="171"/>
      <c r="X54" s="171"/>
      <c r="Y54" s="171"/>
      <c r="Z54" s="171"/>
    </row>
    <row r="55" spans="1:26" ht="16.5" customHeight="1" x14ac:dyDescent="0.25">
      <c r="A55" s="1895"/>
      <c r="B55" s="271" t="s">
        <v>149</v>
      </c>
      <c r="C55" s="1944" t="s">
        <v>1396</v>
      </c>
      <c r="D55" s="1897"/>
      <c r="E55" s="1897"/>
      <c r="F55" s="1897"/>
      <c r="G55" s="1897"/>
      <c r="H55" s="1897"/>
      <c r="I55" s="1897"/>
      <c r="J55" s="1897"/>
      <c r="K55" s="1897"/>
      <c r="L55" s="1897"/>
      <c r="M55" s="1911"/>
      <c r="N55" s="171"/>
      <c r="O55" s="171"/>
      <c r="P55" s="171"/>
      <c r="Q55" s="171"/>
      <c r="R55" s="171"/>
      <c r="S55" s="171"/>
      <c r="T55" s="171"/>
      <c r="U55" s="171"/>
      <c r="V55" s="171"/>
      <c r="W55" s="171"/>
      <c r="X55" s="171"/>
      <c r="Y55" s="171"/>
      <c r="Z55" s="171"/>
    </row>
    <row r="56" spans="1:26" ht="15.75" customHeight="1" x14ac:dyDescent="0.25">
      <c r="A56" s="1895"/>
      <c r="B56" s="272" t="s">
        <v>151</v>
      </c>
      <c r="C56" s="1944" t="s">
        <v>1397</v>
      </c>
      <c r="D56" s="1897"/>
      <c r="E56" s="1897"/>
      <c r="F56" s="1897"/>
      <c r="G56" s="1897"/>
      <c r="H56" s="1897"/>
      <c r="I56" s="1897"/>
      <c r="J56" s="1897"/>
      <c r="K56" s="1897"/>
      <c r="L56" s="1897"/>
      <c r="M56" s="1911"/>
      <c r="N56" s="171"/>
      <c r="O56" s="171"/>
      <c r="P56" s="171"/>
      <c r="Q56" s="171"/>
      <c r="R56" s="171"/>
      <c r="S56" s="171"/>
      <c r="T56" s="171"/>
      <c r="U56" s="171"/>
      <c r="V56" s="171"/>
      <c r="W56" s="171"/>
      <c r="X56" s="171"/>
      <c r="Y56" s="171"/>
      <c r="Z56" s="171"/>
    </row>
    <row r="57" spans="1:26" ht="15.75" customHeight="1" x14ac:dyDescent="0.25">
      <c r="A57" s="1895"/>
      <c r="B57" s="271" t="s">
        <v>153</v>
      </c>
      <c r="C57" s="1945" t="s">
        <v>1398</v>
      </c>
      <c r="D57" s="1897"/>
      <c r="E57" s="1897"/>
      <c r="F57" s="1897"/>
      <c r="G57" s="1897"/>
      <c r="H57" s="1897"/>
      <c r="I57" s="1897"/>
      <c r="J57" s="1897"/>
      <c r="K57" s="1897"/>
      <c r="L57" s="1897"/>
      <c r="M57" s="1911"/>
      <c r="N57" s="171"/>
      <c r="O57" s="171"/>
      <c r="P57" s="171"/>
      <c r="Q57" s="171"/>
      <c r="R57" s="171"/>
      <c r="S57" s="171"/>
      <c r="T57" s="171"/>
      <c r="U57" s="171"/>
      <c r="V57" s="171"/>
      <c r="W57" s="171"/>
      <c r="X57" s="171"/>
      <c r="Y57" s="171"/>
      <c r="Z57" s="171"/>
    </row>
    <row r="58" spans="1:26" ht="16.5" customHeight="1" thickBot="1" x14ac:dyDescent="0.3">
      <c r="A58" s="1903"/>
      <c r="B58" s="271" t="s">
        <v>155</v>
      </c>
      <c r="C58" s="1944" t="s">
        <v>1399</v>
      </c>
      <c r="D58" s="1897"/>
      <c r="E58" s="1897"/>
      <c r="F58" s="1897"/>
      <c r="G58" s="1897"/>
      <c r="H58" s="1897"/>
      <c r="I58" s="1897"/>
      <c r="J58" s="1897"/>
      <c r="K58" s="1897"/>
      <c r="L58" s="1897"/>
      <c r="M58" s="1911"/>
      <c r="N58" s="171"/>
      <c r="O58" s="171"/>
      <c r="P58" s="171"/>
      <c r="Q58" s="171"/>
      <c r="R58" s="171"/>
      <c r="S58" s="171"/>
      <c r="T58" s="171"/>
      <c r="U58" s="171"/>
      <c r="V58" s="171"/>
      <c r="W58" s="171"/>
      <c r="X58" s="171"/>
      <c r="Y58" s="171"/>
      <c r="Z58" s="171"/>
    </row>
    <row r="59" spans="1:26" ht="15.75" customHeight="1" x14ac:dyDescent="0.25">
      <c r="A59" s="1894" t="s">
        <v>156</v>
      </c>
      <c r="B59" s="273" t="s">
        <v>157</v>
      </c>
      <c r="C59" s="1896" t="s">
        <v>1363</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73" t="s">
        <v>158</v>
      </c>
      <c r="C60" s="1896" t="s">
        <v>1143</v>
      </c>
      <c r="D60" s="1942"/>
      <c r="E60" s="1942"/>
      <c r="F60" s="1942"/>
      <c r="G60" s="1942"/>
      <c r="H60" s="1942"/>
      <c r="I60" s="1942"/>
      <c r="J60" s="1942"/>
      <c r="K60" s="1942"/>
      <c r="L60" s="1942"/>
      <c r="M60" s="1943"/>
      <c r="N60" s="171"/>
      <c r="O60" s="171"/>
      <c r="P60" s="171"/>
      <c r="Q60" s="171"/>
      <c r="R60" s="171"/>
      <c r="S60" s="171"/>
      <c r="T60" s="171"/>
      <c r="U60" s="171"/>
      <c r="V60" s="171"/>
      <c r="W60" s="171"/>
      <c r="X60" s="171"/>
      <c r="Y60" s="171"/>
      <c r="Z60" s="171"/>
    </row>
    <row r="61" spans="1:26" ht="30" customHeight="1" thickBot="1" x14ac:dyDescent="0.3">
      <c r="A61" s="1895"/>
      <c r="B61" s="256" t="s">
        <v>79</v>
      </c>
      <c r="C61" s="1896" t="s">
        <v>1345</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t="s">
        <v>73</v>
      </c>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ht="15.75" customHeight="1" x14ac:dyDescent="0.25">
      <c r="A1001" s="171"/>
      <c r="B1001" s="259"/>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ht="15.75" customHeight="1" x14ac:dyDescent="0.25">
      <c r="A1002" s="171"/>
      <c r="B1002" s="259"/>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ht="15.75" customHeight="1" x14ac:dyDescent="0.25">
      <c r="A1003" s="171"/>
      <c r="B1003" s="259"/>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ht="15.75" customHeight="1" x14ac:dyDescent="0.25">
      <c r="A1004" s="171"/>
      <c r="B1004" s="259"/>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ht="15.75" customHeight="1" x14ac:dyDescent="0.25">
      <c r="A1005" s="171"/>
      <c r="B1005" s="259"/>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sheetData>
  <mergeCells count="51">
    <mergeCell ref="B8:B10"/>
    <mergeCell ref="C10:D10"/>
    <mergeCell ref="F10:G10"/>
    <mergeCell ref="I10:J10"/>
    <mergeCell ref="C11:M11"/>
    <mergeCell ref="A16:A52"/>
    <mergeCell ref="B18:B24"/>
    <mergeCell ref="F23:I23"/>
    <mergeCell ref="B25:B28"/>
    <mergeCell ref="C17:M17"/>
    <mergeCell ref="C16:F16"/>
    <mergeCell ref="J30:L30"/>
    <mergeCell ref="B32:B34"/>
    <mergeCell ref="F43:G43"/>
    <mergeCell ref="H44:I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 ref="B14:B15"/>
    <mergeCell ref="A2:A15"/>
    <mergeCell ref="C14:D14"/>
    <mergeCell ref="F14:M14"/>
    <mergeCell ref="C15:M15"/>
    <mergeCell ref="C13:M13"/>
    <mergeCell ref="C12:M12"/>
    <mergeCell ref="C2:M2"/>
    <mergeCell ref="C3:M3"/>
    <mergeCell ref="D4:E4"/>
    <mergeCell ref="F4:G4"/>
    <mergeCell ref="I4:M4"/>
    <mergeCell ref="C5:M5"/>
    <mergeCell ref="C6:M6"/>
    <mergeCell ref="C7:D7"/>
    <mergeCell ref="I7:M7"/>
  </mergeCells>
  <dataValidations count="3">
    <dataValidation type="list" allowBlank="1" showErrorMessage="1" sqref="I7" xr:uid="{00000000-0002-0000-2C00-000000000000}">
      <formula1>INDIRECT($C$7)</formula1>
    </dataValidation>
    <dataValidation allowBlank="1" showInputMessage="1" showErrorMessage="1" prompt="Identifique la meta ODS a que le apunta el indicador de producto. Seleccione de la lista desplegable." sqref="E14" xr:uid="{00000000-0002-0000-2C00-000001000000}"/>
    <dataValidation allowBlank="1" showInputMessage="1" showErrorMessage="1" prompt="Identifique el ODS a que le apunta el indicador de producto. Seleccione de la lista desplegable._x000a_" sqref="B14" xr:uid="{00000000-0002-0000-2C00-000002000000}"/>
  </dataValidations>
  <hyperlinks>
    <hyperlink ref="C57" r:id="rId1" xr:uid="{00000000-0004-0000-2C00-000000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39997558519241921"/>
  </sheetPr>
  <dimension ref="A1:M64"/>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39.140625" style="2" customWidth="1"/>
    <col min="3" max="3" width="11.42578125" style="1"/>
    <col min="4" max="4" width="49.42578125" style="1" customWidth="1"/>
    <col min="5" max="5" width="52.7109375" style="1" customWidth="1"/>
    <col min="6" max="16384" width="11.42578125" style="1"/>
  </cols>
  <sheetData>
    <row r="1" spans="1:13" ht="16.5" thickBot="1" x14ac:dyDescent="0.3">
      <c r="A1" s="110"/>
      <c r="B1" s="109" t="s">
        <v>1409</v>
      </c>
      <c r="C1" s="108"/>
      <c r="D1" s="108"/>
      <c r="E1" s="108"/>
      <c r="F1" s="108"/>
      <c r="G1" s="108"/>
      <c r="H1" s="108"/>
      <c r="I1" s="108"/>
      <c r="J1" s="108"/>
      <c r="K1" s="108"/>
      <c r="L1" s="108"/>
      <c r="M1" s="107"/>
    </row>
    <row r="2" spans="1:13" ht="46.5" customHeight="1" x14ac:dyDescent="0.25">
      <c r="A2" s="1542" t="s">
        <v>67</v>
      </c>
      <c r="B2" s="546" t="s">
        <v>68</v>
      </c>
      <c r="C2" s="1810" t="s">
        <v>1410</v>
      </c>
      <c r="D2" s="1811"/>
      <c r="E2" s="1811"/>
      <c r="F2" s="1811"/>
      <c r="G2" s="1811"/>
      <c r="H2" s="1811"/>
      <c r="I2" s="1811"/>
      <c r="J2" s="1811"/>
      <c r="K2" s="1811"/>
      <c r="L2" s="1811"/>
      <c r="M2" s="1812"/>
    </row>
    <row r="3" spans="1:13" ht="31.5" x14ac:dyDescent="0.25">
      <c r="A3" s="1543"/>
      <c r="B3" s="13" t="s">
        <v>1016</v>
      </c>
      <c r="C3" s="1520" t="s">
        <v>1017</v>
      </c>
      <c r="D3" s="1521"/>
      <c r="E3" s="1521"/>
      <c r="F3" s="1521"/>
      <c r="G3" s="1521"/>
      <c r="H3" s="1521"/>
      <c r="I3" s="1521"/>
      <c r="J3" s="1521"/>
      <c r="K3" s="1521"/>
      <c r="L3" s="1521"/>
      <c r="M3" s="1522"/>
    </row>
    <row r="4" spans="1:13" ht="59.25" customHeight="1" x14ac:dyDescent="0.25">
      <c r="A4" s="1543"/>
      <c r="B4" s="65" t="s">
        <v>72</v>
      </c>
      <c r="C4" s="105" t="s">
        <v>241</v>
      </c>
      <c r="D4" s="1832"/>
      <c r="E4" s="1552"/>
      <c r="F4" s="1553" t="s">
        <v>74</v>
      </c>
      <c r="G4" s="1554"/>
      <c r="H4" s="102">
        <v>114</v>
      </c>
      <c r="I4" s="101"/>
      <c r="J4" s="101"/>
      <c r="K4" s="101"/>
      <c r="L4" s="101"/>
      <c r="M4" s="100"/>
    </row>
    <row r="5" spans="1:13" x14ac:dyDescent="0.25">
      <c r="A5" s="1543"/>
      <c r="B5" s="65" t="s">
        <v>75</v>
      </c>
      <c r="C5" s="1555" t="s">
        <v>1018</v>
      </c>
      <c r="D5" s="1556"/>
      <c r="E5" s="1556"/>
      <c r="F5" s="1556"/>
      <c r="G5" s="1556"/>
      <c r="H5" s="1556"/>
      <c r="I5" s="1556"/>
      <c r="J5" s="1556"/>
      <c r="K5" s="1556"/>
      <c r="L5" s="1556"/>
      <c r="M5" s="1557"/>
    </row>
    <row r="6" spans="1:13" x14ac:dyDescent="0.25">
      <c r="A6" s="1543"/>
      <c r="B6" s="65" t="s">
        <v>76</v>
      </c>
      <c r="C6" s="105"/>
      <c r="D6" s="101"/>
      <c r="E6" s="101"/>
      <c r="F6" s="101"/>
      <c r="G6" s="101"/>
      <c r="H6" s="101"/>
      <c r="I6" s="101"/>
      <c r="J6" s="101"/>
      <c r="K6" s="101"/>
      <c r="L6" s="101"/>
      <c r="M6" s="100"/>
    </row>
    <row r="7" spans="1:13" x14ac:dyDescent="0.25">
      <c r="A7" s="1543"/>
      <c r="B7" s="13" t="s">
        <v>929</v>
      </c>
      <c r="C7" s="1685"/>
      <c r="D7" s="1686"/>
      <c r="E7" s="99" t="s">
        <v>493</v>
      </c>
      <c r="F7" s="99"/>
      <c r="G7" s="98"/>
      <c r="H7" s="97" t="s">
        <v>79</v>
      </c>
      <c r="I7" s="1687" t="s">
        <v>465</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27.75" customHeight="1" x14ac:dyDescent="0.25">
      <c r="A11" s="1543"/>
      <c r="B11" s="13" t="s">
        <v>85</v>
      </c>
      <c r="C11" s="1738" t="s">
        <v>1411</v>
      </c>
      <c r="D11" s="1739"/>
      <c r="E11" s="1739"/>
      <c r="F11" s="1739"/>
      <c r="G11" s="1739"/>
      <c r="H11" s="1739"/>
      <c r="I11" s="1739"/>
      <c r="J11" s="1739"/>
      <c r="K11" s="1739"/>
      <c r="L11" s="1739"/>
      <c r="M11" s="1740"/>
    </row>
    <row r="12" spans="1:13" ht="39" customHeight="1" x14ac:dyDescent="0.25">
      <c r="A12" s="1543"/>
      <c r="B12" s="13" t="s">
        <v>1021</v>
      </c>
      <c r="C12" s="1735" t="s">
        <v>1412</v>
      </c>
      <c r="D12" s="2011"/>
      <c r="E12" s="2011"/>
      <c r="F12" s="2011"/>
      <c r="G12" s="2011"/>
      <c r="H12" s="2011"/>
      <c r="I12" s="2011"/>
      <c r="J12" s="2011"/>
      <c r="K12" s="2011"/>
      <c r="L12" s="2011"/>
      <c r="M12" s="2012"/>
    </row>
    <row r="13" spans="1:13" ht="31.5" x14ac:dyDescent="0.25">
      <c r="A13" s="1543"/>
      <c r="B13" s="13" t="s">
        <v>1023</v>
      </c>
      <c r="C13" s="2013" t="s">
        <v>1024</v>
      </c>
      <c r="D13" s="1739"/>
      <c r="E13" s="1739"/>
      <c r="F13" s="1739"/>
      <c r="G13" s="1739"/>
      <c r="H13" s="1739"/>
      <c r="I13" s="1739"/>
      <c r="J13" s="1739"/>
      <c r="K13" s="1739"/>
      <c r="L13" s="1739"/>
      <c r="M13" s="1740"/>
    </row>
    <row r="14" spans="1:13" ht="30.75" customHeight="1" x14ac:dyDescent="0.25">
      <c r="A14" s="1543"/>
      <c r="B14" s="1689" t="s">
        <v>1025</v>
      </c>
      <c r="C14" s="1724" t="s">
        <v>1413</v>
      </c>
      <c r="D14" s="2014"/>
      <c r="E14" s="127" t="s">
        <v>1026</v>
      </c>
      <c r="F14" s="1767" t="s">
        <v>1414</v>
      </c>
      <c r="G14" s="1739"/>
      <c r="H14" s="1739"/>
      <c r="I14" s="1739"/>
      <c r="J14" s="1739"/>
      <c r="K14" s="1739"/>
      <c r="L14" s="1739"/>
      <c r="M14" s="1740"/>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3" t="s">
        <v>87</v>
      </c>
      <c r="C16" s="1738" t="s">
        <v>462</v>
      </c>
      <c r="D16" s="1739"/>
      <c r="E16" s="1739"/>
      <c r="F16" s="1739"/>
      <c r="G16" s="1739"/>
      <c r="H16" s="1739"/>
      <c r="I16" s="1739"/>
      <c r="J16" s="1739"/>
      <c r="K16" s="1739"/>
      <c r="L16" s="1739"/>
      <c r="M16" s="1740"/>
    </row>
    <row r="17" spans="1:13" ht="15.75" customHeight="1" x14ac:dyDescent="0.25">
      <c r="A17" s="1699"/>
      <c r="B17" s="13" t="s">
        <v>1028</v>
      </c>
      <c r="C17" s="2008" t="s">
        <v>1415</v>
      </c>
      <c r="D17" s="2009"/>
      <c r="E17" s="2009"/>
      <c r="F17" s="2009"/>
      <c r="G17" s="2009"/>
      <c r="H17" s="2009"/>
      <c r="I17" s="2009"/>
      <c r="J17" s="2009"/>
      <c r="K17" s="2009"/>
      <c r="L17" s="2009"/>
      <c r="M17" s="2010"/>
    </row>
    <row r="18" spans="1:13" ht="8.25" customHeight="1" x14ac:dyDescent="0.25">
      <c r="A18" s="1699"/>
      <c r="B18" s="1689" t="s">
        <v>89</v>
      </c>
      <c r="C18" s="92"/>
      <c r="D18" s="91"/>
      <c r="E18" s="91"/>
      <c r="F18" s="91"/>
      <c r="G18" s="91"/>
      <c r="H18" s="91"/>
      <c r="I18" s="91"/>
      <c r="J18" s="91"/>
      <c r="K18" s="91"/>
      <c r="L18" s="91"/>
      <c r="M18" s="90"/>
    </row>
    <row r="19" spans="1:13" ht="9" customHeight="1" x14ac:dyDescent="0.25">
      <c r="A19" s="1699"/>
      <c r="B19" s="1690"/>
      <c r="C19" s="89"/>
      <c r="D19" s="88"/>
      <c r="E19" s="87"/>
      <c r="F19" s="88"/>
      <c r="G19" s="87"/>
      <c r="H19" s="88"/>
      <c r="I19" s="87"/>
      <c r="J19" s="88"/>
      <c r="K19" s="87"/>
      <c r="L19" s="87"/>
      <c r="M19" s="42"/>
    </row>
    <row r="20" spans="1:13" x14ac:dyDescent="0.25">
      <c r="A20" s="1699"/>
      <c r="B20" s="1690"/>
      <c r="C20" s="324" t="s">
        <v>90</v>
      </c>
      <c r="D20" s="132"/>
      <c r="E20" s="131" t="s">
        <v>91</v>
      </c>
      <c r="F20" s="132"/>
      <c r="G20" s="131" t="s">
        <v>92</v>
      </c>
      <c r="H20" s="132"/>
      <c r="I20" s="131" t="s">
        <v>93</v>
      </c>
      <c r="J20" s="161" t="s">
        <v>933</v>
      </c>
      <c r="K20" s="131"/>
      <c r="L20" s="131"/>
      <c r="M20" s="134"/>
    </row>
    <row r="21" spans="1:13" x14ac:dyDescent="0.25">
      <c r="A21" s="1699"/>
      <c r="B21" s="1690"/>
      <c r="C21" s="324" t="s">
        <v>94</v>
      </c>
      <c r="D21" s="161"/>
      <c r="E21" s="131" t="s">
        <v>95</v>
      </c>
      <c r="F21" s="135"/>
      <c r="G21" s="131" t="s">
        <v>96</v>
      </c>
      <c r="H21" s="135"/>
      <c r="I21" s="131"/>
      <c r="J21" s="136"/>
      <c r="K21" s="131"/>
      <c r="L21" s="131"/>
      <c r="M21" s="134"/>
    </row>
    <row r="22" spans="1:13" x14ac:dyDescent="0.25">
      <c r="A22" s="1699"/>
      <c r="B22" s="1690"/>
      <c r="C22" s="324" t="s">
        <v>97</v>
      </c>
      <c r="D22" s="161"/>
      <c r="E22" s="131" t="s">
        <v>98</v>
      </c>
      <c r="F22" s="161"/>
      <c r="G22" s="131"/>
      <c r="H22" s="136"/>
      <c r="I22" s="131"/>
      <c r="J22" s="136"/>
      <c r="K22" s="131"/>
      <c r="L22" s="131"/>
      <c r="M22" s="134"/>
    </row>
    <row r="23" spans="1:13" x14ac:dyDescent="0.25">
      <c r="A23" s="1699"/>
      <c r="B23" s="1690"/>
      <c r="C23" s="324" t="s">
        <v>99</v>
      </c>
      <c r="D23" s="135"/>
      <c r="E23" s="131" t="s">
        <v>101</v>
      </c>
      <c r="F23" s="82"/>
      <c r="G23" s="82"/>
      <c r="H23" s="82"/>
      <c r="I23" s="82"/>
      <c r="J23" s="82"/>
      <c r="K23" s="82"/>
      <c r="L23" s="82"/>
      <c r="M23" s="81"/>
    </row>
    <row r="24" spans="1:13" ht="9.75" customHeight="1" x14ac:dyDescent="0.25">
      <c r="A24" s="1699"/>
      <c r="B24" s="1691"/>
      <c r="C24" s="325"/>
      <c r="D24" s="137"/>
      <c r="E24" s="137"/>
      <c r="F24" s="137"/>
      <c r="G24" s="137"/>
      <c r="H24" s="137"/>
      <c r="I24" s="137"/>
      <c r="J24" s="137"/>
      <c r="K24" s="137"/>
      <c r="L24" s="137"/>
      <c r="M24" s="138"/>
    </row>
    <row r="25" spans="1:13" x14ac:dyDescent="0.25">
      <c r="A25" s="1699"/>
      <c r="B25" s="1689" t="s">
        <v>103</v>
      </c>
      <c r="C25" s="326"/>
      <c r="D25" s="139"/>
      <c r="E25" s="139"/>
      <c r="F25" s="139"/>
      <c r="G25" s="139"/>
      <c r="H25" s="139"/>
      <c r="I25" s="139"/>
      <c r="J25" s="139"/>
      <c r="K25" s="139"/>
      <c r="L25" s="61"/>
      <c r="M25" s="60"/>
    </row>
    <row r="26" spans="1:13" x14ac:dyDescent="0.25">
      <c r="A26" s="1699"/>
      <c r="B26" s="1690"/>
      <c r="C26" s="324" t="s">
        <v>104</v>
      </c>
      <c r="D26" s="135"/>
      <c r="E26" s="146"/>
      <c r="F26" s="131" t="s">
        <v>105</v>
      </c>
      <c r="G26" s="161" t="s">
        <v>933</v>
      </c>
      <c r="H26" s="146"/>
      <c r="I26" s="131" t="s">
        <v>106</v>
      </c>
      <c r="J26" s="161"/>
      <c r="K26" s="146"/>
      <c r="L26" s="15"/>
      <c r="M26" s="14"/>
    </row>
    <row r="27" spans="1:13" x14ac:dyDescent="0.25">
      <c r="A27" s="1699"/>
      <c r="B27" s="1690"/>
      <c r="C27" s="324" t="s">
        <v>107</v>
      </c>
      <c r="D27" s="79"/>
      <c r="E27" s="15"/>
      <c r="F27" s="131" t="s">
        <v>108</v>
      </c>
      <c r="G27" s="135"/>
      <c r="H27" s="15"/>
      <c r="I27" s="77"/>
      <c r="J27" s="15"/>
      <c r="K27" s="76"/>
      <c r="L27" s="15"/>
      <c r="M27" s="14"/>
    </row>
    <row r="28" spans="1:13" x14ac:dyDescent="0.25">
      <c r="A28" s="1699"/>
      <c r="B28" s="1691"/>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547">
        <v>296</v>
      </c>
      <c r="E30" s="146"/>
      <c r="F30" s="145" t="s">
        <v>112</v>
      </c>
      <c r="G30" s="135">
        <v>2021</v>
      </c>
      <c r="H30" s="146"/>
      <c r="I30" s="145" t="s">
        <v>113</v>
      </c>
      <c r="J30" s="1767" t="s">
        <v>1416</v>
      </c>
      <c r="K30" s="1739"/>
      <c r="L30" s="1768"/>
      <c r="M30" s="164"/>
    </row>
    <row r="31" spans="1:13" x14ac:dyDescent="0.25">
      <c r="A31" s="1699"/>
      <c r="B31" s="65"/>
      <c r="C31" s="325"/>
      <c r="D31" s="137"/>
      <c r="E31" s="137"/>
      <c r="F31" s="137"/>
      <c r="G31" s="137"/>
      <c r="H31" s="137"/>
      <c r="I31" s="137"/>
      <c r="J31" s="137"/>
      <c r="K31" s="137"/>
      <c r="L31" s="137"/>
      <c r="M31" s="138"/>
    </row>
    <row r="32" spans="1:13" x14ac:dyDescent="0.25">
      <c r="A32" s="1699"/>
      <c r="B32" s="1689" t="s">
        <v>114</v>
      </c>
      <c r="C32" s="63"/>
      <c r="D32" s="62"/>
      <c r="E32" s="62"/>
      <c r="F32" s="62"/>
      <c r="G32" s="62"/>
      <c r="H32" s="62"/>
      <c r="I32" s="62"/>
      <c r="J32" s="62"/>
      <c r="K32" s="62"/>
      <c r="L32" s="61"/>
      <c r="M32" s="60"/>
    </row>
    <row r="33" spans="1:13" x14ac:dyDescent="0.25">
      <c r="A33" s="1699"/>
      <c r="B33" s="1690"/>
      <c r="C33" s="330" t="s">
        <v>115</v>
      </c>
      <c r="D33" s="58">
        <v>2023</v>
      </c>
      <c r="E33" s="54"/>
      <c r="F33" s="146" t="s">
        <v>116</v>
      </c>
      <c r="G33" s="56" t="s">
        <v>1031</v>
      </c>
      <c r="H33" s="54"/>
      <c r="I33" s="145"/>
      <c r="J33" s="54"/>
      <c r="K33" s="54"/>
      <c r="L33" s="15"/>
      <c r="M33" s="14"/>
    </row>
    <row r="34" spans="1:13" x14ac:dyDescent="0.25">
      <c r="A34" s="1699"/>
      <c r="B34" s="1691"/>
      <c r="C34" s="325"/>
      <c r="D34" s="52"/>
      <c r="E34" s="49"/>
      <c r="F34" s="137"/>
      <c r="G34" s="49"/>
      <c r="H34" s="49"/>
      <c r="I34" s="147"/>
      <c r="J34" s="49"/>
      <c r="K34" s="49"/>
      <c r="L34" s="16"/>
      <c r="M34" s="48"/>
    </row>
    <row r="35" spans="1:13" x14ac:dyDescent="0.25">
      <c r="A35" s="1699"/>
      <c r="B35" s="1689" t="s">
        <v>117</v>
      </c>
      <c r="C35" s="47"/>
      <c r="D35" s="46"/>
      <c r="E35" s="46"/>
      <c r="F35" s="46"/>
      <c r="G35" s="46"/>
      <c r="H35" s="46"/>
      <c r="I35" s="46"/>
      <c r="J35" s="46"/>
      <c r="K35" s="46"/>
      <c r="L35" s="46"/>
      <c r="M35" s="45"/>
    </row>
    <row r="36" spans="1:13" x14ac:dyDescent="0.25">
      <c r="A36" s="1699"/>
      <c r="B36" s="1690"/>
      <c r="C36" s="37"/>
      <c r="D36" s="35" t="s">
        <v>118</v>
      </c>
      <c r="E36" s="35"/>
      <c r="F36" s="35" t="s">
        <v>119</v>
      </c>
      <c r="G36" s="35"/>
      <c r="H36" s="43" t="s">
        <v>120</v>
      </c>
      <c r="I36" s="43"/>
      <c r="J36" s="43" t="s">
        <v>121</v>
      </c>
      <c r="K36" s="35"/>
      <c r="L36" s="35" t="s">
        <v>122</v>
      </c>
      <c r="M36" s="44"/>
    </row>
    <row r="37" spans="1:13" x14ac:dyDescent="0.25">
      <c r="A37" s="1699"/>
      <c r="B37" s="1690"/>
      <c r="C37" s="37"/>
      <c r="D37" s="29"/>
      <c r="E37" s="36">
        <v>270</v>
      </c>
      <c r="F37" s="29"/>
      <c r="G37" s="36">
        <v>300</v>
      </c>
      <c r="H37" s="29"/>
      <c r="I37" s="36">
        <v>300</v>
      </c>
      <c r="J37" s="29"/>
      <c r="K37" s="36">
        <v>320</v>
      </c>
      <c r="L37" s="29"/>
      <c r="M37" s="41">
        <v>350</v>
      </c>
    </row>
    <row r="38" spans="1:13" x14ac:dyDescent="0.25">
      <c r="A38" s="1699"/>
      <c r="B38" s="1690"/>
      <c r="C38" s="37"/>
      <c r="D38" s="35" t="s">
        <v>123</v>
      </c>
      <c r="E38" s="35"/>
      <c r="F38" s="35" t="s">
        <v>124</v>
      </c>
      <c r="G38" s="35"/>
      <c r="H38" s="43" t="s">
        <v>125</v>
      </c>
      <c r="I38" s="43"/>
      <c r="J38" s="43" t="s">
        <v>126</v>
      </c>
      <c r="K38" s="35"/>
      <c r="L38" s="35" t="s">
        <v>127</v>
      </c>
      <c r="M38" s="42"/>
    </row>
    <row r="39" spans="1:13" x14ac:dyDescent="0.25">
      <c r="A39" s="1699"/>
      <c r="B39" s="1690"/>
      <c r="C39" s="37"/>
      <c r="D39" s="29"/>
      <c r="E39" s="36">
        <v>370</v>
      </c>
      <c r="F39" s="36">
        <v>370</v>
      </c>
      <c r="G39" s="1380"/>
      <c r="H39" s="36">
        <v>390</v>
      </c>
      <c r="I39" s="36"/>
      <c r="J39" s="36">
        <v>400</v>
      </c>
      <c r="K39" s="36"/>
      <c r="L39" s="41">
        <v>400</v>
      </c>
    </row>
    <row r="40" spans="1:13" x14ac:dyDescent="0.25">
      <c r="A40" s="1699"/>
      <c r="B40" s="1690"/>
      <c r="C40" s="37"/>
      <c r="D40" s="35" t="s">
        <v>128</v>
      </c>
      <c r="E40" s="35"/>
      <c r="F40" s="35" t="s">
        <v>129</v>
      </c>
      <c r="G40" s="35"/>
      <c r="H40" s="43" t="s">
        <v>130</v>
      </c>
      <c r="I40" s="43"/>
      <c r="J40" s="43" t="s">
        <v>131</v>
      </c>
      <c r="K40" s="35"/>
      <c r="L40" s="35" t="s">
        <v>132</v>
      </c>
      <c r="M40" s="42"/>
    </row>
    <row r="41" spans="1:13" x14ac:dyDescent="0.25">
      <c r="A41" s="1699"/>
      <c r="B41" s="1690"/>
      <c r="C41" s="37"/>
      <c r="D41" s="29"/>
      <c r="E41" s="36"/>
      <c r="F41" s="29"/>
      <c r="G41" s="36"/>
      <c r="H41" s="29"/>
      <c r="I41" s="36"/>
      <c r="J41" s="29"/>
      <c r="K41" s="36"/>
      <c r="L41" s="29"/>
      <c r="M41" s="41"/>
    </row>
    <row r="42" spans="1:13" x14ac:dyDescent="0.25">
      <c r="A42" s="1699"/>
      <c r="B42" s="1690"/>
      <c r="C42" s="37"/>
      <c r="D42" s="31" t="s">
        <v>132</v>
      </c>
      <c r="E42" s="30"/>
      <c r="F42" s="31" t="s">
        <v>133</v>
      </c>
      <c r="G42" s="30"/>
      <c r="H42" s="39"/>
      <c r="I42" s="40"/>
      <c r="J42" s="39"/>
      <c r="K42" s="40"/>
      <c r="L42" s="39"/>
      <c r="M42" s="38"/>
    </row>
    <row r="43" spans="1:13" x14ac:dyDescent="0.25">
      <c r="A43" s="1699"/>
      <c r="B43" s="1690"/>
      <c r="C43" s="37"/>
      <c r="D43" s="29"/>
      <c r="E43" s="36"/>
      <c r="F43" s="1716">
        <v>3470</v>
      </c>
      <c r="G43" s="1717"/>
      <c r="H43" s="1702"/>
      <c r="I43" s="1702"/>
      <c r="J43" s="34"/>
      <c r="K43" s="35"/>
      <c r="L43" s="34"/>
      <c r="M43" s="33"/>
    </row>
    <row r="44" spans="1:13" x14ac:dyDescent="0.25">
      <c r="A44" s="1699"/>
      <c r="B44" s="1690"/>
      <c r="C44" s="32"/>
      <c r="D44" s="31"/>
      <c r="E44" s="30"/>
      <c r="F44" s="31"/>
      <c r="G44" s="30"/>
      <c r="H44" s="27"/>
      <c r="I44" s="28"/>
      <c r="J44" s="27"/>
      <c r="K44" s="28"/>
      <c r="L44" s="27"/>
      <c r="M44" s="26"/>
    </row>
    <row r="45" spans="1:13" ht="18" customHeight="1" x14ac:dyDescent="0.25">
      <c r="A45" s="1699"/>
      <c r="B45" s="1689" t="s">
        <v>134</v>
      </c>
      <c r="C45" s="326"/>
      <c r="D45" s="139"/>
      <c r="E45" s="139"/>
      <c r="F45" s="139"/>
      <c r="G45" s="139"/>
      <c r="H45" s="139"/>
      <c r="I45" s="139"/>
      <c r="J45" s="139"/>
      <c r="K45" s="139"/>
      <c r="L45" s="15"/>
      <c r="M45" s="14"/>
    </row>
    <row r="46" spans="1:13" x14ac:dyDescent="0.25">
      <c r="A46" s="1699"/>
      <c r="B46" s="1690"/>
      <c r="C46" s="20"/>
      <c r="D46" s="23" t="s">
        <v>135</v>
      </c>
      <c r="E46" s="22" t="s">
        <v>136</v>
      </c>
      <c r="F46" s="1730" t="s">
        <v>137</v>
      </c>
      <c r="G46" s="1531"/>
      <c r="H46" s="1531"/>
      <c r="I46" s="1531"/>
      <c r="J46" s="1531"/>
      <c r="K46" s="156" t="s">
        <v>101</v>
      </c>
      <c r="L46" s="1532" t="s">
        <v>1087</v>
      </c>
      <c r="M46" s="1533"/>
    </row>
    <row r="47" spans="1:13" x14ac:dyDescent="0.25">
      <c r="A47" s="1699"/>
      <c r="B47" s="1690"/>
      <c r="C47" s="20"/>
      <c r="D47" s="19"/>
      <c r="E47" s="161" t="s">
        <v>933</v>
      </c>
      <c r="F47" s="1730"/>
      <c r="G47" s="1531"/>
      <c r="H47" s="1531"/>
      <c r="I47" s="1531"/>
      <c r="J47" s="1531"/>
      <c r="K47" s="15"/>
      <c r="L47" s="1534"/>
      <c r="M47" s="1535"/>
    </row>
    <row r="48" spans="1:13" x14ac:dyDescent="0.25">
      <c r="A48" s="1699"/>
      <c r="B48" s="1691"/>
      <c r="C48" s="17"/>
      <c r="D48" s="16"/>
      <c r="E48" s="16"/>
      <c r="F48" s="16"/>
      <c r="G48" s="16"/>
      <c r="H48" s="16"/>
      <c r="I48" s="16"/>
      <c r="J48" s="16"/>
      <c r="K48" s="16"/>
      <c r="L48" s="15"/>
      <c r="M48" s="14"/>
    </row>
    <row r="49" spans="1:13" x14ac:dyDescent="0.25">
      <c r="A49" s="1699"/>
      <c r="B49" s="13" t="s">
        <v>139</v>
      </c>
      <c r="C49" s="1738" t="s">
        <v>1417</v>
      </c>
      <c r="D49" s="1739"/>
      <c r="E49" s="1739"/>
      <c r="F49" s="1739"/>
      <c r="G49" s="1739"/>
      <c r="H49" s="1739"/>
      <c r="I49" s="1739"/>
      <c r="J49" s="1739"/>
      <c r="K49" s="1739"/>
      <c r="L49" s="1739"/>
      <c r="M49" s="1740"/>
    </row>
    <row r="50" spans="1:13" x14ac:dyDescent="0.25">
      <c r="A50" s="1699"/>
      <c r="B50" s="13" t="s">
        <v>141</v>
      </c>
      <c r="C50" s="1738" t="s">
        <v>1418</v>
      </c>
      <c r="D50" s="1739"/>
      <c r="E50" s="1739"/>
      <c r="F50" s="1739"/>
      <c r="G50" s="1739"/>
      <c r="H50" s="1739"/>
      <c r="I50" s="1739"/>
      <c r="J50" s="1739"/>
      <c r="K50" s="1739"/>
      <c r="L50" s="1739"/>
      <c r="M50" s="1740"/>
    </row>
    <row r="51" spans="1:13" x14ac:dyDescent="0.25">
      <c r="A51" s="1699"/>
      <c r="B51" s="13" t="s">
        <v>143</v>
      </c>
      <c r="C51" s="1738">
        <v>10</v>
      </c>
      <c r="D51" s="1739"/>
      <c r="E51" s="1739"/>
      <c r="F51" s="1739"/>
      <c r="G51" s="1739"/>
      <c r="H51" s="1739"/>
      <c r="I51" s="1739"/>
      <c r="J51" s="1739"/>
      <c r="K51" s="1739"/>
      <c r="L51" s="1739"/>
      <c r="M51" s="1740"/>
    </row>
    <row r="52" spans="1:13" x14ac:dyDescent="0.25">
      <c r="A52" s="1699"/>
      <c r="B52" s="13" t="s">
        <v>144</v>
      </c>
      <c r="C52" s="163"/>
      <c r="D52" s="157"/>
      <c r="E52" s="157"/>
      <c r="F52" s="157"/>
      <c r="G52" s="157"/>
      <c r="H52" s="157"/>
      <c r="I52" s="157"/>
      <c r="J52" s="157"/>
      <c r="K52" s="157"/>
      <c r="L52" s="157"/>
      <c r="M52" s="158"/>
    </row>
    <row r="53" spans="1:13" ht="15.75" customHeight="1" x14ac:dyDescent="0.25">
      <c r="A53" s="1506" t="s">
        <v>60</v>
      </c>
      <c r="B53" s="548" t="s">
        <v>145</v>
      </c>
      <c r="C53" s="1520" t="s">
        <v>1419</v>
      </c>
      <c r="D53" s="1521"/>
      <c r="E53" s="1521"/>
      <c r="F53" s="1521"/>
      <c r="G53" s="1521"/>
      <c r="H53" s="1521"/>
      <c r="I53" s="1521"/>
      <c r="J53" s="1521"/>
      <c r="K53" s="1521"/>
      <c r="L53" s="1521"/>
      <c r="M53" s="1522"/>
    </row>
    <row r="54" spans="1:13" x14ac:dyDescent="0.25">
      <c r="A54" s="1507"/>
      <c r="B54" s="548" t="s">
        <v>147</v>
      </c>
      <c r="C54" s="1520" t="s">
        <v>1420</v>
      </c>
      <c r="D54" s="1521"/>
      <c r="E54" s="1521"/>
      <c r="F54" s="1521"/>
      <c r="G54" s="1521"/>
      <c r="H54" s="1521"/>
      <c r="I54" s="1521"/>
      <c r="J54" s="1521"/>
      <c r="K54" s="1521"/>
      <c r="L54" s="1521"/>
      <c r="M54" s="1522"/>
    </row>
    <row r="55" spans="1:13" x14ac:dyDescent="0.25">
      <c r="A55" s="1507"/>
      <c r="B55" s="548" t="s">
        <v>149</v>
      </c>
      <c r="C55" s="1520" t="s">
        <v>465</v>
      </c>
      <c r="D55" s="1521"/>
      <c r="E55" s="1521"/>
      <c r="F55" s="1521"/>
      <c r="G55" s="1521"/>
      <c r="H55" s="1521"/>
      <c r="I55" s="1521"/>
      <c r="J55" s="1521"/>
      <c r="K55" s="1521"/>
      <c r="L55" s="1521"/>
      <c r="M55" s="1522"/>
    </row>
    <row r="56" spans="1:13" ht="15.75" customHeight="1" x14ac:dyDescent="0.25">
      <c r="A56" s="1507"/>
      <c r="B56" s="549" t="s">
        <v>151</v>
      </c>
      <c r="C56" s="1520" t="s">
        <v>1421</v>
      </c>
      <c r="D56" s="1521"/>
      <c r="E56" s="1521"/>
      <c r="F56" s="1521"/>
      <c r="G56" s="1521"/>
      <c r="H56" s="1521"/>
      <c r="I56" s="1521"/>
      <c r="J56" s="1521"/>
      <c r="K56" s="1521"/>
      <c r="L56" s="1521"/>
      <c r="M56" s="1522"/>
    </row>
    <row r="57" spans="1:13" ht="15.75" customHeight="1" x14ac:dyDescent="0.25">
      <c r="A57" s="1507"/>
      <c r="B57" s="548" t="s">
        <v>153</v>
      </c>
      <c r="C57" s="1523" t="s">
        <v>1422</v>
      </c>
      <c r="D57" s="1521"/>
      <c r="E57" s="1521"/>
      <c r="F57" s="1521"/>
      <c r="G57" s="1521"/>
      <c r="H57" s="1521"/>
      <c r="I57" s="1521"/>
      <c r="J57" s="1521"/>
      <c r="K57" s="1521"/>
      <c r="L57" s="1521"/>
      <c r="M57" s="1522"/>
    </row>
    <row r="58" spans="1:13" ht="16.5" thickBot="1" x14ac:dyDescent="0.3">
      <c r="A58" s="1510"/>
      <c r="B58" s="548" t="s">
        <v>155</v>
      </c>
      <c r="C58" s="1520">
        <v>3143046792</v>
      </c>
      <c r="D58" s="1521"/>
      <c r="E58" s="1521"/>
      <c r="F58" s="1521"/>
      <c r="G58" s="1521"/>
      <c r="H58" s="1521"/>
      <c r="I58" s="1521"/>
      <c r="J58" s="1521"/>
      <c r="K58" s="1521"/>
      <c r="L58" s="1521"/>
      <c r="M58" s="1522"/>
    </row>
    <row r="59" spans="1:13" ht="15.75" customHeight="1" x14ac:dyDescent="0.25">
      <c r="A59" s="1506" t="s">
        <v>156</v>
      </c>
      <c r="B59" s="550" t="s">
        <v>157</v>
      </c>
      <c r="C59" s="2002" t="s">
        <v>1423</v>
      </c>
      <c r="D59" s="2003"/>
      <c r="E59" s="2003"/>
      <c r="F59" s="2003"/>
      <c r="G59" s="2003"/>
      <c r="H59" s="2003"/>
      <c r="I59" s="2003"/>
      <c r="J59" s="2003"/>
      <c r="K59" s="2003"/>
      <c r="L59" s="2003"/>
      <c r="M59" s="2004"/>
    </row>
    <row r="60" spans="1:13" ht="30" customHeight="1" x14ac:dyDescent="0.25">
      <c r="A60" s="1507"/>
      <c r="B60" s="550" t="s">
        <v>158</v>
      </c>
      <c r="C60" s="2005" t="s">
        <v>1424</v>
      </c>
      <c r="D60" s="2005"/>
      <c r="E60" s="2005"/>
      <c r="F60" s="2005"/>
      <c r="G60" s="2005"/>
      <c r="H60" s="2005"/>
      <c r="I60" s="2005"/>
      <c r="J60" s="2005"/>
      <c r="K60" s="2005"/>
      <c r="L60" s="2005"/>
      <c r="M60" s="2006"/>
    </row>
    <row r="61" spans="1:13" ht="30" customHeight="1" thickBot="1" x14ac:dyDescent="0.3">
      <c r="A61" s="1507"/>
      <c r="B61" s="551" t="s">
        <v>79</v>
      </c>
      <c r="C61" s="2005" t="s">
        <v>465</v>
      </c>
      <c r="D61" s="2005"/>
      <c r="E61" s="2005"/>
      <c r="F61" s="2005"/>
      <c r="G61" s="2005"/>
      <c r="H61" s="2005"/>
      <c r="I61" s="2005"/>
      <c r="J61" s="2005"/>
      <c r="K61" s="2005"/>
      <c r="L61" s="2005"/>
      <c r="M61" s="2006"/>
    </row>
    <row r="62" spans="1:13" ht="16.5" customHeight="1" thickBot="1" x14ac:dyDescent="0.3">
      <c r="A62" s="4" t="s">
        <v>64</v>
      </c>
      <c r="B62" s="549" t="s">
        <v>151</v>
      </c>
      <c r="C62" s="1520" t="s">
        <v>1421</v>
      </c>
      <c r="D62" s="1521"/>
      <c r="E62" s="1521"/>
      <c r="F62" s="1521"/>
      <c r="G62" s="1521"/>
      <c r="H62" s="1521"/>
      <c r="I62" s="1521"/>
      <c r="J62" s="1521"/>
      <c r="K62" s="1521"/>
      <c r="L62" s="1521"/>
      <c r="M62" s="1522"/>
    </row>
    <row r="63" spans="1:13" x14ac:dyDescent="0.25">
      <c r="B63" s="548" t="s">
        <v>153</v>
      </c>
      <c r="C63" s="2007"/>
      <c r="D63" s="1521"/>
      <c r="E63" s="1521"/>
      <c r="F63" s="1521"/>
      <c r="G63" s="1521"/>
      <c r="H63" s="1521"/>
      <c r="I63" s="1521"/>
      <c r="J63" s="1521"/>
      <c r="K63" s="1521"/>
      <c r="L63" s="1521"/>
      <c r="M63" s="1522"/>
    </row>
    <row r="64" spans="1:13" x14ac:dyDescent="0.25">
      <c r="B64" s="548" t="s">
        <v>155</v>
      </c>
      <c r="C64" s="1520"/>
      <c r="D64" s="1521"/>
      <c r="E64" s="1521"/>
      <c r="F64" s="1521"/>
      <c r="G64" s="1521"/>
      <c r="H64" s="1521"/>
      <c r="I64" s="1521"/>
      <c r="J64" s="1521"/>
      <c r="K64" s="1521"/>
      <c r="L64" s="1521"/>
      <c r="M64" s="1522"/>
    </row>
  </sheetData>
  <mergeCells count="53">
    <mergeCell ref="C11:M11"/>
    <mergeCell ref="A2:A15"/>
    <mergeCell ref="C2:M2"/>
    <mergeCell ref="C3:M3"/>
    <mergeCell ref="D4:E4"/>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A53:A58"/>
    <mergeCell ref="C53:M53"/>
    <mergeCell ref="C54:M54"/>
    <mergeCell ref="C55:M55"/>
    <mergeCell ref="C56:M56"/>
    <mergeCell ref="C57:M57"/>
    <mergeCell ref="C58:M58"/>
    <mergeCell ref="C64:M64"/>
    <mergeCell ref="A59:A61"/>
    <mergeCell ref="C59:M59"/>
    <mergeCell ref="C60:M60"/>
    <mergeCell ref="C61:M61"/>
    <mergeCell ref="C62:M62"/>
    <mergeCell ref="C63:M63"/>
  </mergeCells>
  <dataValidations count="8">
    <dataValidation allowBlank="1" showDropDown="1" showInputMessage="1" showErrorMessage="1" sqref="C14:D14" xr:uid="{00000000-0002-0000-2D00-000000000000}"/>
    <dataValidation allowBlank="1" showInputMessage="1" showErrorMessage="1" prompt="Seleccione de la lista desplegable" sqref="B4 B7 H7" xr:uid="{00000000-0002-0000-2D00-000001000000}"/>
    <dataValidation allowBlank="1" showInputMessage="1" showErrorMessage="1" prompt="Incluir una ficha por cada indicador, ya sea de producto o de resultado" sqref="B1" xr:uid="{00000000-0002-0000-2D00-000002000000}"/>
    <dataValidation allowBlank="1" showInputMessage="1" showErrorMessage="1" prompt="Identifique el ODS a que le apunta el indicador de producto. Seleccione de la lista desplegable._x000a_" sqref="B14:B15" xr:uid="{00000000-0002-0000-2D00-000003000000}"/>
    <dataValidation allowBlank="1" showInputMessage="1" showErrorMessage="1" prompt="Identifique la meta ODS a que le apunta el indicador de producto. Seleccione de la lista desplegable." sqref="E14" xr:uid="{00000000-0002-0000-2D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2D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D00-000006000000}"/>
    <dataValidation type="list" allowBlank="1" showInputMessage="1" showErrorMessage="1" sqref="I7:M7" xr:uid="{00000000-0002-0000-2D00-000007000000}">
      <formula1>INDIRECT($C$7)</formula1>
    </dataValidation>
  </dataValidations>
  <hyperlinks>
    <hyperlink ref="C57" r:id="rId1" xr:uid="{00000000-0004-0000-2D00-000000000000}"/>
  </hyperlinks>
  <pageMargins left="0.7" right="0.7" top="0.75" bottom="0.75" header="0.3" footer="0.3"/>
  <pageSetup paperSize="9" orientation="portrait" horizontalDpi="1200" verticalDpi="12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39997558519241921"/>
  </sheetPr>
  <dimension ref="A1:M62"/>
  <sheetViews>
    <sheetView topLeftCell="B4" workbookViewId="0">
      <selection activeCell="O14" sqref="O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1425</v>
      </c>
      <c r="C1" s="108"/>
      <c r="D1" s="108"/>
      <c r="E1" s="108"/>
      <c r="F1" s="108"/>
      <c r="G1" s="108"/>
      <c r="H1" s="108"/>
      <c r="I1" s="108"/>
      <c r="J1" s="108"/>
      <c r="K1" s="108"/>
      <c r="L1" s="108"/>
      <c r="M1" s="107"/>
    </row>
    <row r="2" spans="1:13" ht="33" customHeight="1" x14ac:dyDescent="0.25">
      <c r="A2" s="1542" t="s">
        <v>67</v>
      </c>
      <c r="B2" s="106" t="s">
        <v>68</v>
      </c>
      <c r="C2" s="1744" t="s">
        <v>1426</v>
      </c>
      <c r="D2" s="1745"/>
      <c r="E2" s="1745"/>
      <c r="F2" s="1745"/>
      <c r="G2" s="1745"/>
      <c r="H2" s="1745"/>
      <c r="I2" s="1745"/>
      <c r="J2" s="1745"/>
      <c r="K2" s="1745"/>
      <c r="L2" s="1745"/>
      <c r="M2" s="1746"/>
    </row>
    <row r="3" spans="1:13" ht="31.5" x14ac:dyDescent="0.25">
      <c r="A3" s="1543"/>
      <c r="B3" s="13" t="s">
        <v>1016</v>
      </c>
      <c r="C3" s="2019" t="s">
        <v>1017</v>
      </c>
      <c r="D3" s="2020"/>
      <c r="E3" s="2020"/>
      <c r="F3" s="2020"/>
      <c r="G3" s="2020"/>
      <c r="H3" s="2020"/>
      <c r="I3" s="2020"/>
      <c r="J3" s="2020"/>
      <c r="K3" s="2020"/>
      <c r="L3" s="2020"/>
      <c r="M3" s="2020"/>
    </row>
    <row r="4" spans="1:13" x14ac:dyDescent="0.25">
      <c r="A4" s="1543"/>
      <c r="B4" s="65" t="s">
        <v>72</v>
      </c>
      <c r="C4" s="105"/>
      <c r="D4" s="104"/>
      <c r="E4" s="103"/>
      <c r="F4" s="1553" t="s">
        <v>74</v>
      </c>
      <c r="G4" s="1554"/>
      <c r="H4" s="102"/>
      <c r="I4" s="101"/>
      <c r="J4" s="101"/>
      <c r="K4" s="101"/>
      <c r="L4" s="101"/>
      <c r="M4" s="100"/>
    </row>
    <row r="5" spans="1:13" ht="15.6" customHeight="1" x14ac:dyDescent="0.25">
      <c r="A5" s="1543"/>
      <c r="B5" s="65" t="s">
        <v>75</v>
      </c>
      <c r="C5" s="2021" t="s">
        <v>1427</v>
      </c>
      <c r="D5" s="2022"/>
      <c r="E5" s="2022"/>
      <c r="F5" s="2022"/>
      <c r="G5" s="2022"/>
      <c r="H5" s="2022"/>
      <c r="I5" s="2022"/>
      <c r="J5" s="2022"/>
      <c r="K5" s="2022"/>
      <c r="L5" s="2022"/>
      <c r="M5" s="2022"/>
    </row>
    <row r="6" spans="1:13" ht="15.6" customHeight="1" x14ac:dyDescent="0.25">
      <c r="A6" s="1543"/>
      <c r="B6" s="65" t="s">
        <v>76</v>
      </c>
      <c r="C6" s="2021" t="s">
        <v>1428</v>
      </c>
      <c r="D6" s="2022"/>
      <c r="E6" s="2022"/>
      <c r="F6" s="2022"/>
      <c r="G6" s="2022"/>
      <c r="H6" s="2022"/>
      <c r="I6" s="2022"/>
      <c r="J6" s="2022"/>
      <c r="K6" s="2022"/>
      <c r="L6" s="2022"/>
      <c r="M6" s="2022"/>
    </row>
    <row r="7" spans="1:13" x14ac:dyDescent="0.25">
      <c r="A7" s="1543"/>
      <c r="B7" s="13" t="s">
        <v>929</v>
      </c>
      <c r="C7" s="1685"/>
      <c r="D7" s="1686"/>
      <c r="E7" s="99" t="s">
        <v>493</v>
      </c>
      <c r="F7" s="99"/>
      <c r="G7" s="98"/>
      <c r="H7" s="97" t="s">
        <v>79</v>
      </c>
      <c r="I7" s="1687" t="s">
        <v>1429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54" customHeight="1" x14ac:dyDescent="0.25">
      <c r="A11" s="1543"/>
      <c r="B11" s="13" t="s">
        <v>85</v>
      </c>
      <c r="C11" s="1724" t="s">
        <v>1430</v>
      </c>
      <c r="D11" s="1725"/>
      <c r="E11" s="1725"/>
      <c r="F11" s="1725"/>
      <c r="G11" s="1725"/>
      <c r="H11" s="1725"/>
      <c r="I11" s="1725"/>
      <c r="J11" s="1725"/>
      <c r="K11" s="1725"/>
      <c r="L11" s="1725"/>
      <c r="M11" s="1726"/>
    </row>
    <row r="12" spans="1:13" ht="44.1" customHeight="1" x14ac:dyDescent="0.25">
      <c r="A12" s="1543"/>
      <c r="B12" s="13" t="s">
        <v>1021</v>
      </c>
      <c r="C12" s="1724" t="s">
        <v>1431</v>
      </c>
      <c r="D12" s="1725"/>
      <c r="E12" s="1725"/>
      <c r="F12" s="1725"/>
      <c r="G12" s="1725"/>
      <c r="H12" s="1725"/>
      <c r="I12" s="1725"/>
      <c r="J12" s="1725"/>
      <c r="K12" s="1725"/>
      <c r="L12" s="1725"/>
      <c r="M12" s="1726"/>
    </row>
    <row r="13" spans="1:13" ht="35.1" customHeight="1" x14ac:dyDescent="0.25">
      <c r="A13" s="1543"/>
      <c r="B13" s="13" t="s">
        <v>1023</v>
      </c>
      <c r="C13" s="1738" t="s">
        <v>1024</v>
      </c>
      <c r="D13" s="1739"/>
      <c r="E13" s="1739"/>
      <c r="F13" s="1739"/>
      <c r="G13" s="1739"/>
      <c r="H13" s="1739"/>
      <c r="I13" s="1739"/>
      <c r="J13" s="1739"/>
      <c r="K13" s="1739"/>
      <c r="L13" s="1739"/>
      <c r="M13" s="1740"/>
    </row>
    <row r="14" spans="1:13" ht="56.25" customHeight="1" x14ac:dyDescent="0.25">
      <c r="A14" s="1543"/>
      <c r="B14" s="1689" t="s">
        <v>1025</v>
      </c>
      <c r="C14" s="1846" t="s">
        <v>472</v>
      </c>
      <c r="D14" s="1854"/>
      <c r="E14" s="127" t="s">
        <v>1026</v>
      </c>
      <c r="F14" s="1737" t="s">
        <v>1432</v>
      </c>
      <c r="G14" s="1725"/>
      <c r="H14" s="1725"/>
      <c r="I14" s="1725"/>
      <c r="J14" s="1725"/>
      <c r="K14" s="1725"/>
      <c r="L14" s="1725"/>
      <c r="M14" s="1726"/>
    </row>
    <row r="15" spans="1:13" hidden="1"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24" t="s">
        <v>636</v>
      </c>
      <c r="D16" s="1725"/>
      <c r="E16" s="1725"/>
      <c r="F16" s="1725"/>
      <c r="G16" s="1725"/>
      <c r="H16" s="1725"/>
      <c r="I16" s="1725"/>
      <c r="J16" s="1725"/>
      <c r="K16" s="1725"/>
      <c r="L16" s="1725"/>
      <c r="M16" s="1726"/>
    </row>
    <row r="17" spans="1:13" ht="55.5" customHeight="1" x14ac:dyDescent="0.25">
      <c r="A17" s="1699"/>
      <c r="B17" s="12" t="s">
        <v>1028</v>
      </c>
      <c r="C17" s="1724" t="s">
        <v>1433</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t="s">
        <v>100</v>
      </c>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c r="E23" s="131" t="s">
        <v>101</v>
      </c>
      <c r="F23" s="82"/>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100</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30" customHeight="1" x14ac:dyDescent="0.25">
      <c r="A30" s="1699"/>
      <c r="B30" s="70"/>
      <c r="C30" s="329" t="s">
        <v>110</v>
      </c>
      <c r="D30" s="161">
        <v>3255</v>
      </c>
      <c r="E30" s="146"/>
      <c r="F30" s="145" t="s">
        <v>112</v>
      </c>
      <c r="G30" s="340">
        <v>44531</v>
      </c>
      <c r="H30" s="146"/>
      <c r="I30" s="145" t="s">
        <v>113</v>
      </c>
      <c r="J30" s="1767" t="s">
        <v>1434</v>
      </c>
      <c r="K30" s="1739"/>
      <c r="L30" s="1768"/>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339">
        <v>2024</v>
      </c>
      <c r="H33" s="54"/>
      <c r="I33" s="145"/>
      <c r="J33" s="54"/>
      <c r="K33" s="54"/>
      <c r="L33" s="15"/>
      <c r="M33" s="14"/>
    </row>
    <row r="34" spans="1:13" x14ac:dyDescent="0.25">
      <c r="A34" s="1699"/>
      <c r="B34" s="1529"/>
      <c r="C34" s="325"/>
      <c r="D34" s="52"/>
      <c r="E34" s="49"/>
      <c r="F34" s="137"/>
      <c r="G34" s="49"/>
      <c r="H34" s="560"/>
      <c r="I34" s="570"/>
      <c r="J34" s="560"/>
      <c r="K34" s="560"/>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017">
        <v>3255</v>
      </c>
      <c r="E37" s="2018"/>
      <c r="F37" s="2017">
        <v>3255</v>
      </c>
      <c r="G37" s="2018"/>
      <c r="H37" s="2017"/>
      <c r="I37" s="2018"/>
      <c r="J37" s="2017"/>
      <c r="K37" s="2018"/>
      <c r="L37" s="2017"/>
      <c r="M37" s="2018"/>
    </row>
    <row r="38" spans="1:13" x14ac:dyDescent="0.25">
      <c r="A38" s="1699"/>
      <c r="B38" s="1528"/>
      <c r="C38" s="37"/>
      <c r="D38" s="35" t="s">
        <v>123</v>
      </c>
      <c r="E38" s="35"/>
      <c r="F38" s="35" t="s">
        <v>124</v>
      </c>
      <c r="G38" s="35"/>
      <c r="H38" s="43" t="s">
        <v>125</v>
      </c>
      <c r="I38" s="43"/>
      <c r="J38" s="43" t="s">
        <v>1435</v>
      </c>
      <c r="K38" s="35"/>
      <c r="L38" s="35" t="s">
        <v>127</v>
      </c>
      <c r="M38" s="42"/>
    </row>
    <row r="39" spans="1:13" x14ac:dyDescent="0.25">
      <c r="A39" s="1699"/>
      <c r="B39" s="1528"/>
      <c r="C39" s="37"/>
      <c r="D39" s="2017"/>
      <c r="E39" s="2018"/>
      <c r="F39" s="2017"/>
      <c r="G39" s="2018"/>
      <c r="H39" s="2017"/>
      <c r="I39" s="2018"/>
      <c r="J39" s="2017"/>
      <c r="K39" s="2018"/>
      <c r="L39" s="2017"/>
      <c r="M39" s="2018"/>
    </row>
    <row r="40" spans="1:13" x14ac:dyDescent="0.25">
      <c r="A40" s="1699"/>
      <c r="B40" s="1528"/>
      <c r="C40" s="37"/>
      <c r="D40" s="35" t="s">
        <v>128</v>
      </c>
      <c r="E40" s="35"/>
      <c r="F40" s="35"/>
      <c r="G40" s="35"/>
      <c r="H40" s="43"/>
      <c r="I40" s="43"/>
      <c r="J40" s="43"/>
      <c r="K40" s="35"/>
      <c r="L40" s="35"/>
      <c r="M40" s="42"/>
    </row>
    <row r="41" spans="1:13" x14ac:dyDescent="0.25">
      <c r="A41" s="1699"/>
      <c r="B41" s="1528"/>
      <c r="C41" s="37"/>
      <c r="D41" s="2017"/>
      <c r="E41" s="2018"/>
      <c r="F41" s="29"/>
      <c r="G41" s="36"/>
      <c r="H41" s="29"/>
      <c r="I41" s="36"/>
      <c r="J41" s="29"/>
      <c r="K41" s="36"/>
      <c r="L41" s="29"/>
      <c r="M41" s="41"/>
    </row>
    <row r="42" spans="1:13" x14ac:dyDescent="0.25">
      <c r="A42" s="1699"/>
      <c r="B42" s="1528"/>
      <c r="C42" s="37"/>
      <c r="D42" s="31"/>
      <c r="E42" s="30"/>
      <c r="F42" s="31" t="s">
        <v>133</v>
      </c>
      <c r="G42" s="30"/>
      <c r="H42" s="39"/>
      <c r="I42" s="40"/>
      <c r="J42" s="39"/>
      <c r="K42" s="40"/>
      <c r="L42" s="39"/>
      <c r="M42" s="38"/>
    </row>
    <row r="43" spans="1:13" x14ac:dyDescent="0.25">
      <c r="A43" s="1699"/>
      <c r="B43" s="1528"/>
      <c r="C43" s="37"/>
      <c r="D43" s="29"/>
      <c r="E43" s="36"/>
      <c r="F43" s="2017">
        <v>3255</v>
      </c>
      <c r="G43" s="2018"/>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t="s">
        <v>1087</v>
      </c>
      <c r="H46" s="1531"/>
      <c r="I46" s="1531"/>
      <c r="J46" s="1531"/>
      <c r="K46" s="156" t="s">
        <v>101</v>
      </c>
      <c r="L46" s="1532"/>
      <c r="M46" s="1533"/>
    </row>
    <row r="47" spans="1:13" x14ac:dyDescent="0.25">
      <c r="A47" s="1699"/>
      <c r="B47" s="1528"/>
      <c r="C47" s="20"/>
      <c r="D47" s="19" t="s">
        <v>100</v>
      </c>
      <c r="E47" s="161"/>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87" customHeight="1" x14ac:dyDescent="0.25">
      <c r="A49" s="1699"/>
      <c r="B49" s="13" t="s">
        <v>139</v>
      </c>
      <c r="C49" s="1724" t="s">
        <v>1436</v>
      </c>
      <c r="D49" s="1725"/>
      <c r="E49" s="1725"/>
      <c r="F49" s="1725"/>
      <c r="G49" s="1725"/>
      <c r="H49" s="1725"/>
      <c r="I49" s="1725"/>
      <c r="J49" s="1725"/>
      <c r="K49" s="1725"/>
      <c r="L49" s="1725"/>
      <c r="M49" s="1726"/>
    </row>
    <row r="50" spans="1:13" x14ac:dyDescent="0.25">
      <c r="A50" s="1699"/>
      <c r="B50" s="12" t="s">
        <v>141</v>
      </c>
      <c r="C50" s="1724" t="s">
        <v>1437</v>
      </c>
      <c r="D50" s="1725"/>
      <c r="E50" s="1725"/>
      <c r="F50" s="1725"/>
      <c r="G50" s="1725"/>
      <c r="H50" s="1725"/>
      <c r="I50" s="1725"/>
      <c r="J50" s="1725"/>
      <c r="K50" s="1725"/>
      <c r="L50" s="1725"/>
      <c r="M50" s="1726"/>
    </row>
    <row r="51" spans="1:13" x14ac:dyDescent="0.25">
      <c r="A51" s="1699"/>
      <c r="B51" s="12" t="s">
        <v>143</v>
      </c>
      <c r="C51" s="163" t="s">
        <v>1438</v>
      </c>
      <c r="D51" s="157"/>
      <c r="E51" s="157"/>
      <c r="F51" s="157"/>
      <c r="G51" s="157"/>
      <c r="H51" s="157"/>
      <c r="I51" s="157"/>
      <c r="J51" s="157"/>
      <c r="K51" s="157"/>
      <c r="L51" s="157"/>
      <c r="M51" s="158"/>
    </row>
    <row r="52" spans="1:13" x14ac:dyDescent="0.25">
      <c r="A52" s="1699"/>
      <c r="B52" s="12" t="s">
        <v>144</v>
      </c>
      <c r="C52" s="336">
        <v>44562</v>
      </c>
      <c r="D52" s="157"/>
      <c r="E52" s="157"/>
      <c r="F52" s="157"/>
      <c r="G52" s="157"/>
      <c r="H52" s="157"/>
      <c r="I52" s="157"/>
      <c r="J52" s="157"/>
      <c r="K52" s="157"/>
      <c r="L52" s="157"/>
      <c r="M52" s="158"/>
    </row>
    <row r="53" spans="1:13" ht="15.75" customHeight="1" x14ac:dyDescent="0.25">
      <c r="A53" s="1506" t="s">
        <v>60</v>
      </c>
      <c r="B53" s="7" t="s">
        <v>145</v>
      </c>
      <c r="C53" s="1548" t="s">
        <v>1439</v>
      </c>
      <c r="D53" s="1550"/>
      <c r="E53" s="1550"/>
      <c r="F53" s="1550"/>
      <c r="G53" s="1550"/>
      <c r="H53" s="1550"/>
      <c r="I53" s="1550"/>
      <c r="J53" s="1550"/>
      <c r="K53" s="1550"/>
      <c r="L53" s="1550"/>
      <c r="M53" s="1551"/>
    </row>
    <row r="54" spans="1:13" x14ac:dyDescent="0.25">
      <c r="A54" s="1507"/>
      <c r="B54" s="7" t="s">
        <v>147</v>
      </c>
      <c r="C54" s="1548" t="s">
        <v>1440</v>
      </c>
      <c r="D54" s="1550"/>
      <c r="E54" s="1550"/>
      <c r="F54" s="1550"/>
      <c r="G54" s="1550"/>
      <c r="H54" s="1550"/>
      <c r="I54" s="1550"/>
      <c r="J54" s="1550"/>
      <c r="K54" s="1550"/>
      <c r="L54" s="1550"/>
      <c r="M54" s="1551"/>
    </row>
    <row r="55" spans="1:13" x14ac:dyDescent="0.25">
      <c r="A55" s="1507"/>
      <c r="B55" s="7" t="s">
        <v>149</v>
      </c>
      <c r="C55" s="1548" t="s">
        <v>465</v>
      </c>
      <c r="D55" s="1550"/>
      <c r="E55" s="1550"/>
      <c r="F55" s="1550"/>
      <c r="G55" s="1550"/>
      <c r="H55" s="1550"/>
      <c r="I55" s="1550"/>
      <c r="J55" s="1550"/>
      <c r="K55" s="1550"/>
      <c r="L55" s="1550"/>
      <c r="M55" s="1551"/>
    </row>
    <row r="56" spans="1:13" ht="15.75" customHeight="1" x14ac:dyDescent="0.25">
      <c r="A56" s="1507"/>
      <c r="B56" s="8" t="s">
        <v>151</v>
      </c>
      <c r="C56" s="1548" t="s">
        <v>1441</v>
      </c>
      <c r="D56" s="1550"/>
      <c r="E56" s="1550"/>
      <c r="F56" s="1550"/>
      <c r="G56" s="1550"/>
      <c r="H56" s="1550"/>
      <c r="I56" s="1550"/>
      <c r="J56" s="1550"/>
      <c r="K56" s="1550"/>
      <c r="L56" s="1550"/>
      <c r="M56" s="1551"/>
    </row>
    <row r="57" spans="1:13" ht="15.75" customHeight="1" x14ac:dyDescent="0.25">
      <c r="A57" s="1507"/>
      <c r="B57" s="7" t="s">
        <v>153</v>
      </c>
      <c r="C57" s="2016" t="s">
        <v>478</v>
      </c>
      <c r="D57" s="1550"/>
      <c r="E57" s="1550"/>
      <c r="F57" s="1550"/>
      <c r="G57" s="1550"/>
      <c r="H57" s="1550"/>
      <c r="I57" s="1550"/>
      <c r="J57" s="1550"/>
      <c r="K57" s="1550"/>
      <c r="L57" s="1550"/>
      <c r="M57" s="1551"/>
    </row>
    <row r="58" spans="1:13" ht="16.5" thickBot="1" x14ac:dyDescent="0.3">
      <c r="A58" s="1510"/>
      <c r="B58" s="7" t="s">
        <v>155</v>
      </c>
      <c r="C58" s="1548" t="s">
        <v>1442</v>
      </c>
      <c r="D58" s="1550"/>
      <c r="E58" s="1550"/>
      <c r="F58" s="1550"/>
      <c r="G58" s="1550"/>
      <c r="H58" s="1550"/>
      <c r="I58" s="1550"/>
      <c r="J58" s="1550"/>
      <c r="K58" s="1550"/>
      <c r="L58" s="1550"/>
      <c r="M58" s="1551"/>
    </row>
    <row r="59" spans="1:13" ht="15.75" customHeight="1" x14ac:dyDescent="0.25">
      <c r="A59" s="1506" t="s">
        <v>156</v>
      </c>
      <c r="B59" s="6" t="s">
        <v>157</v>
      </c>
      <c r="C59" s="1548" t="s">
        <v>1443</v>
      </c>
      <c r="D59" s="1550"/>
      <c r="E59" s="1550"/>
      <c r="F59" s="1550"/>
      <c r="G59" s="1550"/>
      <c r="H59" s="1550"/>
      <c r="I59" s="1550"/>
      <c r="J59" s="1550"/>
      <c r="K59" s="1550"/>
      <c r="L59" s="1550"/>
      <c r="M59" s="1551"/>
    </row>
    <row r="60" spans="1:13" ht="30" customHeight="1" x14ac:dyDescent="0.25">
      <c r="A60" s="1507"/>
      <c r="B60" s="6" t="s">
        <v>158</v>
      </c>
      <c r="C60" s="1548" t="s">
        <v>1424</v>
      </c>
      <c r="D60" s="1550"/>
      <c r="E60" s="1550"/>
      <c r="F60" s="1550"/>
      <c r="G60" s="1550"/>
      <c r="H60" s="1550"/>
      <c r="I60" s="1550"/>
      <c r="J60" s="1550"/>
      <c r="K60" s="1550"/>
      <c r="L60" s="1550"/>
      <c r="M60" s="1551"/>
    </row>
    <row r="61" spans="1:13" ht="29.45" customHeight="1" thickBot="1" x14ac:dyDescent="0.3">
      <c r="A61" s="1507"/>
      <c r="B61" s="5" t="s">
        <v>79</v>
      </c>
      <c r="C61" s="1548" t="s">
        <v>1444</v>
      </c>
      <c r="D61" s="1550"/>
      <c r="E61" s="1550"/>
      <c r="F61" s="1550"/>
      <c r="G61" s="1550"/>
      <c r="H61" s="1550"/>
      <c r="I61" s="1550"/>
      <c r="J61" s="1550"/>
      <c r="K61" s="1550"/>
      <c r="L61" s="1550"/>
      <c r="M61" s="1551"/>
    </row>
    <row r="62" spans="1:13" ht="16.5" thickBot="1" x14ac:dyDescent="0.3">
      <c r="A62" s="4" t="s">
        <v>64</v>
      </c>
      <c r="B62" s="3"/>
      <c r="C62" s="2015"/>
      <c r="D62" s="1708"/>
      <c r="E62" s="1708"/>
      <c r="F62" s="1708"/>
      <c r="G62" s="1708"/>
      <c r="H62" s="1708"/>
      <c r="I62" s="1708"/>
      <c r="J62" s="1708"/>
      <c r="K62" s="1708"/>
      <c r="L62" s="1708"/>
      <c r="M62" s="1709"/>
    </row>
  </sheetData>
  <mergeCells count="6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B32:B34"/>
    <mergeCell ref="B35:B44"/>
    <mergeCell ref="D37:E37"/>
    <mergeCell ref="F37:G37"/>
    <mergeCell ref="C12:M12"/>
    <mergeCell ref="C13:M13"/>
    <mergeCell ref="B14:B15"/>
    <mergeCell ref="C14:D14"/>
    <mergeCell ref="F14:M14"/>
    <mergeCell ref="C15:M15"/>
    <mergeCell ref="H37:I37"/>
    <mergeCell ref="J37:K37"/>
    <mergeCell ref="L37:M37"/>
    <mergeCell ref="D39:E39"/>
    <mergeCell ref="F39:G39"/>
    <mergeCell ref="H39:I39"/>
    <mergeCell ref="G46:J47"/>
    <mergeCell ref="L46:M47"/>
    <mergeCell ref="C49:M49"/>
    <mergeCell ref="J39:K39"/>
    <mergeCell ref="L39:M39"/>
    <mergeCell ref="D41:E41"/>
    <mergeCell ref="F43:G43"/>
    <mergeCell ref="H43:I43"/>
    <mergeCell ref="C50:M50"/>
    <mergeCell ref="A53:A58"/>
    <mergeCell ref="C53:M53"/>
    <mergeCell ref="C54:M54"/>
    <mergeCell ref="C55:M55"/>
    <mergeCell ref="C56:M56"/>
    <mergeCell ref="C57:M57"/>
    <mergeCell ref="C58:M58"/>
    <mergeCell ref="A16:A52"/>
    <mergeCell ref="C16:M16"/>
    <mergeCell ref="C17:M17"/>
    <mergeCell ref="B18:B24"/>
    <mergeCell ref="B25:B28"/>
    <mergeCell ref="J30:L30"/>
    <mergeCell ref="B45:B48"/>
    <mergeCell ref="F46:F47"/>
    <mergeCell ref="A59:A61"/>
    <mergeCell ref="C59:M59"/>
    <mergeCell ref="C60:M60"/>
    <mergeCell ref="C61:M61"/>
    <mergeCell ref="C62:M62"/>
  </mergeCells>
  <dataValidations count="7">
    <dataValidation type="list" allowBlank="1" showInputMessage="1" showErrorMessage="1" sqref="I7:M7" xr:uid="{00000000-0002-0000-2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E00-000002000000}"/>
    <dataValidation allowBlank="1" showInputMessage="1" showErrorMessage="1" prompt="Identifique la meta ODS a que le apunta el indicador de producto. Seleccione de la lista desplegable." sqref="E14" xr:uid="{00000000-0002-0000-2E00-000003000000}"/>
    <dataValidation allowBlank="1" showInputMessage="1" showErrorMessage="1" prompt="Identifique el ODS a que le apunta el indicador de producto. Seleccione de la lista desplegable._x000a_" sqref="B14:B15" xr:uid="{00000000-0002-0000-2E00-000004000000}"/>
    <dataValidation allowBlank="1" showInputMessage="1" showErrorMessage="1" prompt="Incluir una ficha por cada indicador, ya sea de producto o de resultado" sqref="B1" xr:uid="{00000000-0002-0000-2E00-000005000000}"/>
    <dataValidation allowBlank="1" showInputMessage="1" showErrorMessage="1" prompt="Seleccione de la lista desplegable" sqref="B4 B7 H7" xr:uid="{00000000-0002-0000-2E00-000006000000}"/>
  </dataValidations>
  <hyperlinks>
    <hyperlink ref="C57" r:id="rId1"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sheetPr>
  <dimension ref="A1:N62"/>
  <sheetViews>
    <sheetView zoomScale="70" zoomScaleNormal="70" workbookViewId="0">
      <selection activeCell="C11" sqref="C11:M1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5" width="17.7109375" style="1" customWidth="1"/>
    <col min="6" max="13" width="11.42578125" style="1"/>
    <col min="14" max="14" width="69.85546875" style="1" customWidth="1"/>
    <col min="15" max="16384" width="11.42578125" style="1"/>
  </cols>
  <sheetData>
    <row r="1" spans="1:14" ht="16.5" thickBot="1" x14ac:dyDescent="0.3">
      <c r="A1" s="110"/>
      <c r="B1" s="109" t="s">
        <v>1445</v>
      </c>
      <c r="C1" s="108"/>
      <c r="D1" s="108"/>
      <c r="E1" s="108"/>
      <c r="F1" s="108"/>
      <c r="G1" s="108"/>
      <c r="H1" s="108"/>
      <c r="I1" s="108"/>
      <c r="J1" s="108"/>
      <c r="K1" s="108"/>
      <c r="L1" s="108"/>
      <c r="M1" s="107"/>
    </row>
    <row r="2" spans="1:14" ht="48.6" customHeight="1" x14ac:dyDescent="0.35">
      <c r="A2" s="1542" t="s">
        <v>67</v>
      </c>
      <c r="B2" s="106" t="s">
        <v>68</v>
      </c>
      <c r="C2" s="1810" t="s">
        <v>1446</v>
      </c>
      <c r="D2" s="1811"/>
      <c r="E2" s="1811"/>
      <c r="F2" s="1811"/>
      <c r="G2" s="1811"/>
      <c r="H2" s="1811"/>
      <c r="I2" s="1811"/>
      <c r="J2" s="1811"/>
      <c r="K2" s="1811"/>
      <c r="L2" s="1811"/>
      <c r="M2" s="1812"/>
      <c r="N2" s="1127"/>
    </row>
    <row r="3" spans="1:14" ht="30.75" customHeight="1" x14ac:dyDescent="0.25">
      <c r="A3" s="1543"/>
      <c r="B3" s="13" t="s">
        <v>1016</v>
      </c>
      <c r="C3" s="2053" t="s">
        <v>1017</v>
      </c>
      <c r="D3" s="2054"/>
      <c r="E3" s="2054"/>
      <c r="F3" s="2054"/>
      <c r="G3" s="2054"/>
      <c r="H3" s="2054"/>
      <c r="I3" s="2054"/>
      <c r="J3" s="2054"/>
      <c r="K3" s="2054"/>
      <c r="L3" s="2054"/>
      <c r="M3" s="2055"/>
    </row>
    <row r="4" spans="1:14" ht="50.25" customHeight="1" x14ac:dyDescent="0.25">
      <c r="A4" s="1543"/>
      <c r="B4" s="65" t="s">
        <v>72</v>
      </c>
      <c r="C4" s="1849" t="s">
        <v>448</v>
      </c>
      <c r="D4" s="1850"/>
      <c r="E4" s="2056"/>
      <c r="F4" s="1553" t="s">
        <v>74</v>
      </c>
      <c r="G4" s="1554"/>
      <c r="H4" s="162">
        <v>59</v>
      </c>
      <c r="I4" s="101"/>
      <c r="J4" s="101"/>
      <c r="K4" s="101"/>
      <c r="L4" s="101"/>
      <c r="M4" s="100"/>
    </row>
    <row r="5" spans="1:14" ht="50.25" customHeight="1" x14ac:dyDescent="0.25">
      <c r="A5" s="1543"/>
      <c r="B5" s="65" t="s">
        <v>75</v>
      </c>
      <c r="C5" s="928" t="s">
        <v>1018</v>
      </c>
      <c r="D5" s="567"/>
      <c r="E5" s="567"/>
      <c r="F5" s="567"/>
      <c r="G5" s="567"/>
      <c r="H5" s="567"/>
      <c r="I5" s="567"/>
      <c r="J5" s="567"/>
      <c r="K5" s="567"/>
      <c r="L5" s="567"/>
      <c r="M5" s="568"/>
    </row>
    <row r="6" spans="1:14" ht="21" customHeight="1" x14ac:dyDescent="0.25">
      <c r="A6" s="1543"/>
      <c r="B6" s="65" t="s">
        <v>76</v>
      </c>
      <c r="C6" s="1685" t="s">
        <v>1447</v>
      </c>
      <c r="D6" s="1686"/>
      <c r="E6" s="1686"/>
      <c r="F6" s="1686"/>
      <c r="G6" s="1686"/>
      <c r="H6" s="1686"/>
      <c r="I6" s="1686"/>
      <c r="J6" s="1686"/>
      <c r="K6" s="1686"/>
      <c r="L6" s="1686"/>
      <c r="M6" s="1688"/>
    </row>
    <row r="7" spans="1:14" x14ac:dyDescent="0.25">
      <c r="A7" s="1543"/>
      <c r="B7" s="13" t="s">
        <v>929</v>
      </c>
      <c r="C7" s="1" t="s">
        <v>464</v>
      </c>
      <c r="D7" s="567"/>
      <c r="E7" s="99"/>
      <c r="F7" s="99"/>
      <c r="G7" s="98"/>
      <c r="H7" s="571" t="s">
        <v>79</v>
      </c>
      <c r="I7" s="1" t="s">
        <v>1448</v>
      </c>
      <c r="J7" s="567"/>
      <c r="K7" s="567"/>
      <c r="L7" s="567"/>
      <c r="M7" s="568"/>
    </row>
    <row r="8" spans="1:14" x14ac:dyDescent="0.25">
      <c r="A8" s="1543"/>
      <c r="B8" s="1689" t="s">
        <v>77</v>
      </c>
      <c r="C8" s="96"/>
      <c r="D8" s="95"/>
      <c r="E8" s="95"/>
      <c r="F8" s="95"/>
      <c r="G8" s="95"/>
      <c r="H8" s="95"/>
      <c r="I8" s="95"/>
      <c r="J8" s="95"/>
      <c r="K8" s="95"/>
      <c r="L8" s="61"/>
      <c r="M8" s="60"/>
    </row>
    <row r="9" spans="1:14" x14ac:dyDescent="0.25">
      <c r="A9" s="1543"/>
      <c r="B9" s="1690"/>
      <c r="C9" s="1558" t="s">
        <v>1448</v>
      </c>
      <c r="D9" s="1559"/>
      <c r="E9" s="76"/>
      <c r="F9" s="1559"/>
      <c r="G9" s="1559"/>
      <c r="H9" s="76"/>
      <c r="I9" s="1559"/>
      <c r="J9" s="1559"/>
      <c r="K9" s="76"/>
      <c r="L9" s="15"/>
      <c r="M9" s="14"/>
    </row>
    <row r="10" spans="1:14" ht="16.5" thickBot="1" x14ac:dyDescent="0.3">
      <c r="A10" s="1543"/>
      <c r="B10" s="1691"/>
      <c r="C10" s="1558" t="s">
        <v>84</v>
      </c>
      <c r="D10" s="1559"/>
      <c r="E10" s="94"/>
      <c r="F10" s="1559" t="s">
        <v>84</v>
      </c>
      <c r="G10" s="1559"/>
      <c r="H10" s="94"/>
      <c r="I10" s="1559" t="s">
        <v>84</v>
      </c>
      <c r="J10" s="1559"/>
      <c r="K10" s="94"/>
      <c r="L10" s="16"/>
      <c r="M10" s="48"/>
    </row>
    <row r="11" spans="1:14" ht="50.25" customHeight="1" x14ac:dyDescent="0.25">
      <c r="A11" s="1543"/>
      <c r="B11" s="13" t="s">
        <v>85</v>
      </c>
      <c r="C11" s="2057" t="s">
        <v>1449</v>
      </c>
      <c r="D11" s="2058"/>
      <c r="E11" s="2058"/>
      <c r="F11" s="2058"/>
      <c r="G11" s="2058"/>
      <c r="H11" s="2058"/>
      <c r="I11" s="2058"/>
      <c r="J11" s="2058"/>
      <c r="K11" s="2058"/>
      <c r="L11" s="2058"/>
      <c r="M11" s="2059"/>
    </row>
    <row r="12" spans="1:14" ht="61.5" customHeight="1" x14ac:dyDescent="0.25">
      <c r="A12" s="1543"/>
      <c r="B12" s="13" t="s">
        <v>1021</v>
      </c>
      <c r="C12" s="2060" t="s">
        <v>1450</v>
      </c>
      <c r="D12" s="2061"/>
      <c r="E12" s="2061"/>
      <c r="F12" s="2061"/>
      <c r="G12" s="2061"/>
      <c r="H12" s="2061"/>
      <c r="I12" s="2061"/>
      <c r="J12" s="2061"/>
      <c r="K12" s="2061"/>
      <c r="L12" s="2061"/>
      <c r="M12" s="2062"/>
    </row>
    <row r="13" spans="1:14" ht="45" customHeight="1" x14ac:dyDescent="0.25">
      <c r="A13" s="1543"/>
      <c r="B13" s="13" t="s">
        <v>1023</v>
      </c>
      <c r="C13" s="1724" t="s">
        <v>1451</v>
      </c>
      <c r="D13" s="1725"/>
      <c r="E13" s="1725"/>
      <c r="F13" s="1725"/>
      <c r="G13" s="1725"/>
      <c r="H13" s="1725"/>
      <c r="I13" s="1725"/>
      <c r="J13" s="1725"/>
      <c r="K13" s="1725"/>
      <c r="L13" s="1725"/>
      <c r="M13" s="1726"/>
    </row>
    <row r="14" spans="1:14" ht="66.75" customHeight="1" x14ac:dyDescent="0.25">
      <c r="A14" s="1543"/>
      <c r="B14" s="1689" t="s">
        <v>1025</v>
      </c>
      <c r="C14" s="2032" t="s">
        <v>364</v>
      </c>
      <c r="D14" s="2033"/>
      <c r="E14" s="127" t="s">
        <v>1026</v>
      </c>
      <c r="F14" s="2034" t="s">
        <v>1317</v>
      </c>
      <c r="G14" s="2035"/>
      <c r="H14" s="2035"/>
      <c r="I14" s="2035"/>
      <c r="J14" s="2035"/>
      <c r="K14" s="2035"/>
      <c r="L14" s="2035"/>
      <c r="M14" s="2036"/>
    </row>
    <row r="15" spans="1:14" x14ac:dyDescent="0.25">
      <c r="A15" s="1543"/>
      <c r="B15" s="1690"/>
      <c r="C15" s="1724"/>
      <c r="D15" s="1725"/>
      <c r="E15" s="1725"/>
      <c r="F15" s="1725"/>
      <c r="G15" s="1725"/>
      <c r="H15" s="1725"/>
      <c r="I15" s="1725"/>
      <c r="J15" s="1725"/>
      <c r="K15" s="1725"/>
      <c r="L15" s="1725"/>
      <c r="M15" s="1726"/>
    </row>
    <row r="16" spans="1:14" x14ac:dyDescent="0.25">
      <c r="A16" s="1698" t="s">
        <v>48</v>
      </c>
      <c r="B16" s="12" t="s">
        <v>87</v>
      </c>
      <c r="C16" s="2037" t="s">
        <v>483</v>
      </c>
      <c r="D16" s="2038"/>
      <c r="E16" s="2038"/>
      <c r="F16" s="2038"/>
      <c r="G16" s="2038"/>
      <c r="H16" s="2038"/>
      <c r="I16" s="2038"/>
      <c r="J16" s="2038"/>
      <c r="K16" s="2038"/>
      <c r="L16" s="2038"/>
      <c r="M16" s="2039"/>
    </row>
    <row r="17" spans="1:13" ht="56.25" customHeight="1" x14ac:dyDescent="0.25">
      <c r="A17" s="1699"/>
      <c r="B17" s="12" t="s">
        <v>1028</v>
      </c>
      <c r="C17" s="1724" t="s">
        <v>1452</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1453</v>
      </c>
      <c r="F23" s="82"/>
      <c r="G23" s="82" t="s">
        <v>102</v>
      </c>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67.5" customHeight="1" x14ac:dyDescent="0.25">
      <c r="A30" s="1699"/>
      <c r="B30" s="70"/>
      <c r="C30" s="329" t="s">
        <v>110</v>
      </c>
      <c r="D30" s="572">
        <v>0.75</v>
      </c>
      <c r="E30" s="146"/>
      <c r="F30" s="145" t="s">
        <v>112</v>
      </c>
      <c r="G30" s="573" t="s">
        <v>1454</v>
      </c>
      <c r="H30" s="146"/>
      <c r="I30" s="145" t="s">
        <v>113</v>
      </c>
      <c r="J30" s="2040" t="s">
        <v>1455</v>
      </c>
      <c r="K30" s="2041"/>
      <c r="L30" s="2042"/>
      <c r="M30" s="164"/>
    </row>
    <row r="31" spans="1:13" hidden="1"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74">
        <v>2023</v>
      </c>
      <c r="E33" s="54"/>
      <c r="F33" s="146" t="s">
        <v>116</v>
      </c>
      <c r="G33" s="335" t="s">
        <v>1031</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0.75</v>
      </c>
      <c r="F37" s="30">
        <f>D37+1</f>
        <v>2024</v>
      </c>
      <c r="G37" s="538">
        <v>0.75</v>
      </c>
      <c r="H37" s="30">
        <f>F37+1</f>
        <v>2025</v>
      </c>
      <c r="I37" s="538">
        <v>0.75</v>
      </c>
      <c r="J37" s="30">
        <f>H37+1</f>
        <v>2026</v>
      </c>
      <c r="K37" s="538">
        <v>0.75</v>
      </c>
      <c r="L37" s="30">
        <f>J37+1</f>
        <v>2027</v>
      </c>
      <c r="M37" s="538">
        <v>0.75</v>
      </c>
    </row>
    <row r="38" spans="1:13" x14ac:dyDescent="0.25">
      <c r="A38" s="1699"/>
      <c r="B38" s="1528"/>
      <c r="C38" s="37"/>
      <c r="D38" s="35" t="s">
        <v>123</v>
      </c>
      <c r="E38" s="34"/>
      <c r="F38" s="35" t="s">
        <v>124</v>
      </c>
      <c r="G38" s="35"/>
      <c r="H38" s="43" t="s">
        <v>125</v>
      </c>
      <c r="I38" s="43"/>
      <c r="J38" s="43" t="s">
        <v>126</v>
      </c>
      <c r="K38" s="35"/>
      <c r="L38" s="35" t="s">
        <v>127</v>
      </c>
      <c r="M38" s="42"/>
    </row>
    <row r="39" spans="1:13" x14ac:dyDescent="0.25">
      <c r="A39" s="1699"/>
      <c r="B39" s="1528"/>
      <c r="C39" s="37"/>
      <c r="D39" s="30">
        <f>L37+1</f>
        <v>2028</v>
      </c>
      <c r="E39" s="538">
        <v>0.75</v>
      </c>
      <c r="F39" s="166">
        <f>+D39+1</f>
        <v>2029</v>
      </c>
      <c r="G39" s="538">
        <v>0.75</v>
      </c>
      <c r="H39" s="166">
        <f>+F39+1</f>
        <v>2030</v>
      </c>
      <c r="I39" s="538">
        <v>0.75</v>
      </c>
      <c r="J39" s="166">
        <f>+H39+1</f>
        <v>2031</v>
      </c>
      <c r="K39" s="538">
        <v>0.75</v>
      </c>
      <c r="L39" s="166">
        <f>+J39+1</f>
        <v>2032</v>
      </c>
      <c r="M39" s="538">
        <v>0.75</v>
      </c>
    </row>
    <row r="40" spans="1:13" x14ac:dyDescent="0.25">
      <c r="A40" s="1699"/>
      <c r="B40" s="1528"/>
      <c r="C40" s="37"/>
      <c r="D40" s="35" t="s">
        <v>1456</v>
      </c>
      <c r="E40" s="35"/>
      <c r="F40" s="35"/>
      <c r="G40" s="35"/>
      <c r="H40" s="43"/>
      <c r="I40" s="43"/>
      <c r="J40" s="43"/>
      <c r="K40" s="35"/>
      <c r="L40" s="35"/>
      <c r="M40" s="42"/>
    </row>
    <row r="41" spans="1:13" x14ac:dyDescent="0.25">
      <c r="A41" s="1699"/>
      <c r="B41" s="1528"/>
      <c r="C41" s="37"/>
      <c r="D41" s="538">
        <v>0.75</v>
      </c>
      <c r="F41" s="34"/>
      <c r="G41" s="35"/>
      <c r="H41" s="34"/>
      <c r="I41" s="35"/>
      <c r="J41" s="34"/>
      <c r="K41" s="35"/>
      <c r="L41" s="34"/>
      <c r="M41" s="35"/>
    </row>
    <row r="42" spans="1:13" x14ac:dyDescent="0.25">
      <c r="A42" s="1699"/>
      <c r="B42" s="1528"/>
      <c r="C42" s="37"/>
      <c r="D42" s="34"/>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2046" t="s">
        <v>137</v>
      </c>
      <c r="G46" s="2047" t="s">
        <v>1032</v>
      </c>
      <c r="H46" s="2048"/>
      <c r="I46" s="2048"/>
      <c r="J46" s="2049"/>
      <c r="K46" s="156" t="s">
        <v>1453</v>
      </c>
      <c r="L46" s="1532"/>
      <c r="M46" s="1533"/>
    </row>
    <row r="47" spans="1:13" x14ac:dyDescent="0.25">
      <c r="A47" s="1699"/>
      <c r="B47" s="1528"/>
      <c r="C47" s="20"/>
      <c r="D47" s="19" t="s">
        <v>100</v>
      </c>
      <c r="E47" s="161"/>
      <c r="F47" s="2046"/>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3" ht="87.6" customHeight="1" x14ac:dyDescent="0.25">
      <c r="A49" s="1699"/>
      <c r="B49" s="13" t="s">
        <v>139</v>
      </c>
      <c r="C49" s="2026" t="s">
        <v>1457</v>
      </c>
      <c r="D49" s="1725"/>
      <c r="E49" s="1725"/>
      <c r="F49" s="1725"/>
      <c r="G49" s="1725"/>
      <c r="H49" s="1725"/>
      <c r="I49" s="1725"/>
      <c r="J49" s="1725"/>
      <c r="K49" s="1725"/>
      <c r="L49" s="1725"/>
      <c r="M49" s="1726"/>
    </row>
    <row r="50" spans="1:13" ht="27.75" customHeight="1" x14ac:dyDescent="0.25">
      <c r="A50" s="1699"/>
      <c r="B50" s="12" t="s">
        <v>141</v>
      </c>
      <c r="C50" s="1724" t="s">
        <v>1458</v>
      </c>
      <c r="D50" s="1725"/>
      <c r="E50" s="1725"/>
      <c r="F50" s="1725"/>
      <c r="G50" s="1725"/>
      <c r="H50" s="1725"/>
      <c r="I50" s="1725"/>
      <c r="J50" s="1725"/>
      <c r="K50" s="1725"/>
      <c r="L50" s="1725"/>
      <c r="M50" s="1726"/>
    </row>
    <row r="51" spans="1:13" ht="22.5" customHeight="1" x14ac:dyDescent="0.25">
      <c r="A51" s="1699"/>
      <c r="B51" s="12" t="s">
        <v>143</v>
      </c>
      <c r="C51" s="1724" t="s">
        <v>1459</v>
      </c>
      <c r="D51" s="1725"/>
      <c r="E51" s="1725"/>
      <c r="F51" s="1725"/>
      <c r="G51" s="1725"/>
      <c r="H51" s="1725"/>
      <c r="I51" s="1725"/>
      <c r="J51" s="1725"/>
      <c r="K51" s="1725"/>
      <c r="L51" s="1725"/>
      <c r="M51" s="1726"/>
    </row>
    <row r="52" spans="1:13" x14ac:dyDescent="0.25">
      <c r="A52" s="1699"/>
      <c r="B52" s="12" t="s">
        <v>144</v>
      </c>
      <c r="C52" s="2026" t="s">
        <v>342</v>
      </c>
      <c r="D52" s="2027"/>
      <c r="E52" s="2027"/>
      <c r="F52" s="2027"/>
      <c r="G52" s="2027"/>
      <c r="H52" s="2027"/>
      <c r="I52" s="2027"/>
      <c r="J52" s="2027"/>
      <c r="K52" s="2027"/>
      <c r="L52" s="2027"/>
      <c r="M52" s="2028"/>
    </row>
    <row r="53" spans="1:13" ht="15.75" customHeight="1" x14ac:dyDescent="0.25">
      <c r="A53" s="1506" t="s">
        <v>60</v>
      </c>
      <c r="B53" s="7" t="s">
        <v>145</v>
      </c>
      <c r="C53" s="2029" t="s">
        <v>529</v>
      </c>
      <c r="D53" s="2030"/>
      <c r="E53" s="2030"/>
      <c r="F53" s="2030"/>
      <c r="G53" s="2030"/>
      <c r="H53" s="2030"/>
      <c r="I53" s="2030"/>
      <c r="J53" s="2030"/>
      <c r="K53" s="2030"/>
      <c r="L53" s="2030"/>
      <c r="M53" s="2031"/>
    </row>
    <row r="54" spans="1:13" x14ac:dyDescent="0.25">
      <c r="A54" s="1507"/>
      <c r="B54" s="7" t="s">
        <v>147</v>
      </c>
      <c r="C54" s="2029" t="s">
        <v>1460</v>
      </c>
      <c r="D54" s="2030"/>
      <c r="E54" s="2030"/>
      <c r="F54" s="2030"/>
      <c r="G54" s="2030"/>
      <c r="H54" s="2030"/>
      <c r="I54" s="2030"/>
      <c r="J54" s="2030"/>
      <c r="K54" s="2030"/>
      <c r="L54" s="2030"/>
      <c r="M54" s="2031"/>
    </row>
    <row r="55" spans="1:13" ht="15.6" customHeight="1" x14ac:dyDescent="0.25">
      <c r="A55" s="1507"/>
      <c r="B55" s="7" t="s">
        <v>149</v>
      </c>
      <c r="C55" s="2029" t="s">
        <v>1448</v>
      </c>
      <c r="D55" s="2030"/>
      <c r="E55" s="2030"/>
      <c r="F55" s="2030"/>
      <c r="G55" s="2030"/>
      <c r="H55" s="2030"/>
      <c r="I55" s="2030"/>
      <c r="J55" s="2030"/>
      <c r="K55" s="2030"/>
      <c r="L55" s="2030"/>
      <c r="M55" s="2031"/>
    </row>
    <row r="56" spans="1:13" ht="15.75" customHeight="1" x14ac:dyDescent="0.25">
      <c r="A56" s="1507"/>
      <c r="B56" s="8" t="s">
        <v>151</v>
      </c>
      <c r="C56" s="2029" t="s">
        <v>1461</v>
      </c>
      <c r="D56" s="2030"/>
      <c r="E56" s="2030"/>
      <c r="F56" s="2030"/>
      <c r="G56" s="2030"/>
      <c r="H56" s="2030"/>
      <c r="I56" s="2030"/>
      <c r="J56" s="2030"/>
      <c r="K56" s="2030"/>
      <c r="L56" s="2030"/>
      <c r="M56" s="2031"/>
    </row>
    <row r="57" spans="1:13" ht="15.75" customHeight="1" x14ac:dyDescent="0.25">
      <c r="A57" s="1507"/>
      <c r="B57" s="7" t="s">
        <v>153</v>
      </c>
      <c r="C57" s="1523" t="s">
        <v>530</v>
      </c>
      <c r="D57" s="2024"/>
      <c r="E57" s="2024"/>
      <c r="F57" s="2024"/>
      <c r="G57" s="2024"/>
      <c r="H57" s="2024"/>
      <c r="I57" s="2024"/>
      <c r="J57" s="2024"/>
      <c r="K57" s="2024"/>
      <c r="L57" s="2024"/>
      <c r="M57" s="2025"/>
    </row>
    <row r="58" spans="1:13" ht="16.5" thickBot="1" x14ac:dyDescent="0.3">
      <c r="A58" s="1510"/>
      <c r="B58" s="7" t="s">
        <v>155</v>
      </c>
      <c r="C58" s="2029">
        <v>3214906897</v>
      </c>
      <c r="D58" s="2030"/>
      <c r="E58" s="2030"/>
      <c r="F58" s="2030"/>
      <c r="G58" s="2030"/>
      <c r="H58" s="2030"/>
      <c r="I58" s="2030"/>
      <c r="J58" s="2030"/>
      <c r="K58" s="2030"/>
      <c r="L58" s="2030"/>
      <c r="M58" s="2031"/>
    </row>
    <row r="59" spans="1:13" ht="15.75" customHeight="1" x14ac:dyDescent="0.25">
      <c r="A59" s="1506" t="s">
        <v>156</v>
      </c>
      <c r="B59" s="6" t="s">
        <v>157</v>
      </c>
      <c r="C59" s="2023" t="s">
        <v>1462</v>
      </c>
      <c r="D59" s="2024"/>
      <c r="E59" s="2024"/>
      <c r="F59" s="2024"/>
      <c r="G59" s="2024"/>
      <c r="H59" s="2024"/>
      <c r="I59" s="2024"/>
      <c r="J59" s="2024"/>
      <c r="K59" s="2024"/>
      <c r="L59" s="2024"/>
      <c r="M59" s="2025"/>
    </row>
    <row r="60" spans="1:13" ht="30" customHeight="1" x14ac:dyDescent="0.25">
      <c r="A60" s="1507"/>
      <c r="B60" s="6" t="s">
        <v>158</v>
      </c>
      <c r="C60" s="2023" t="s">
        <v>1460</v>
      </c>
      <c r="D60" s="2024"/>
      <c r="E60" s="2024"/>
      <c r="F60" s="2024"/>
      <c r="G60" s="2024"/>
      <c r="H60" s="2024"/>
      <c r="I60" s="2024"/>
      <c r="J60" s="2024"/>
      <c r="K60" s="2024"/>
      <c r="L60" s="2024"/>
      <c r="M60" s="2025"/>
    </row>
    <row r="61" spans="1:13" ht="30" customHeight="1" thickBot="1" x14ac:dyDescent="0.3">
      <c r="A61" s="1507"/>
      <c r="B61" s="5" t="s">
        <v>79</v>
      </c>
      <c r="C61" s="2023" t="s">
        <v>1463</v>
      </c>
      <c r="D61" s="2024"/>
      <c r="E61" s="2024"/>
      <c r="F61" s="2024"/>
      <c r="G61" s="2024"/>
      <c r="H61" s="2024"/>
      <c r="I61" s="2024"/>
      <c r="J61" s="2024"/>
      <c r="K61" s="2024"/>
      <c r="L61" s="2024"/>
      <c r="M61" s="2025"/>
    </row>
    <row r="62" spans="1:13" ht="53.1" customHeight="1" thickBot="1" x14ac:dyDescent="0.3">
      <c r="A62" s="4" t="s">
        <v>64</v>
      </c>
      <c r="B62" s="3"/>
      <c r="C62" s="1755" t="s">
        <v>1464</v>
      </c>
      <c r="D62" s="1708"/>
      <c r="E62" s="1708"/>
      <c r="F62" s="1708"/>
      <c r="G62" s="1708"/>
      <c r="H62" s="1708"/>
      <c r="I62" s="1708"/>
      <c r="J62" s="1708"/>
      <c r="K62" s="1708"/>
      <c r="L62" s="1708"/>
      <c r="M62" s="1709"/>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2F00-000001000000}"/>
    <dataValidation allowBlank="1" showInputMessage="1" showErrorMessage="1" prompt="Identifique la meta ODS a que le apunta el indicador de producto. Seleccione de la lista desplegable." sqref="E14" xr:uid="{00000000-0002-0000-2F00-000002000000}"/>
    <dataValidation allowBlank="1" showInputMessage="1" showErrorMessage="1" prompt="Identifique el ODS a que le apunta el indicador de producto. Seleccione de la lista desplegable._x000a_" sqref="B14:B15" xr:uid="{00000000-0002-0000-2F00-000003000000}"/>
    <dataValidation allowBlank="1" showInputMessage="1" showErrorMessage="1" prompt="Seleccione de la lista desplegable" sqref="B4 B7 H7" xr:uid="{00000000-0002-0000-2F00-000004000000}"/>
    <dataValidation type="list" allowBlank="1" showInputMessage="1" showErrorMessage="1" sqref="I7:N7" xr:uid="{00000000-0002-0000-2F00-000005000000}">
      <formula1>INDIRECT(#REF!)</formula1>
    </dataValidation>
    <dataValidation allowBlank="1" showInputMessage="1" showErrorMessage="1" prompt="Incluir una ficha por cada indicador, ya sea de producto o de resultado" sqref="B1" xr:uid="{00000000-0002-0000-2F00-000006000000}"/>
  </dataValidations>
  <hyperlinks>
    <hyperlink ref="C57:M57" r:id="rId1" display="dmoraa@sdis.gov.co" xr:uid="{00000000-0004-0000-2F00-000000000000}"/>
    <hyperlink ref="C57" r:id="rId2" xr:uid="{00000000-0004-0000-2F00-000001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7558519241921"/>
  </sheetPr>
  <dimension ref="A1:M62"/>
  <sheetViews>
    <sheetView zoomScale="70" zoomScaleNormal="70" workbookViewId="0">
      <selection activeCell="B1" sqref="B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5" width="17.42578125" style="1" customWidth="1"/>
    <col min="6" max="16384" width="11.42578125" style="1"/>
  </cols>
  <sheetData>
    <row r="1" spans="1:13" ht="16.5" thickBot="1" x14ac:dyDescent="0.3">
      <c r="A1" s="110"/>
      <c r="B1" s="109" t="s">
        <v>1465</v>
      </c>
      <c r="C1" s="108"/>
      <c r="D1" s="108"/>
      <c r="E1" s="108"/>
      <c r="F1" s="108"/>
      <c r="G1" s="108"/>
      <c r="H1" s="108"/>
      <c r="I1" s="108"/>
      <c r="J1" s="108"/>
      <c r="K1" s="108"/>
      <c r="L1" s="108"/>
      <c r="M1" s="107"/>
    </row>
    <row r="2" spans="1:13" ht="37.5" customHeight="1" x14ac:dyDescent="0.25">
      <c r="A2" s="1542" t="s">
        <v>67</v>
      </c>
      <c r="B2" s="106" t="s">
        <v>68</v>
      </c>
      <c r="C2" s="1744" t="s">
        <v>1466</v>
      </c>
      <c r="D2" s="1745"/>
      <c r="E2" s="1745"/>
      <c r="F2" s="1745"/>
      <c r="G2" s="1745"/>
      <c r="H2" s="1745"/>
      <c r="I2" s="1745"/>
      <c r="J2" s="1745"/>
      <c r="K2" s="1745"/>
      <c r="L2" s="1745"/>
      <c r="M2" s="1746"/>
    </row>
    <row r="3" spans="1:13" ht="31.5" x14ac:dyDescent="0.25">
      <c r="A3" s="1543"/>
      <c r="B3" s="13" t="s">
        <v>1016</v>
      </c>
      <c r="C3" s="2053" t="s">
        <v>1017</v>
      </c>
      <c r="D3" s="2054"/>
      <c r="E3" s="2054"/>
      <c r="F3" s="2054"/>
      <c r="G3" s="2054"/>
      <c r="H3" s="2054"/>
      <c r="I3" s="2054"/>
      <c r="J3" s="2054"/>
      <c r="K3" s="2054"/>
      <c r="L3" s="2054"/>
      <c r="M3" s="2055"/>
    </row>
    <row r="4" spans="1:13" x14ac:dyDescent="0.25">
      <c r="A4" s="1543"/>
      <c r="B4" s="65" t="s">
        <v>72</v>
      </c>
      <c r="C4" s="1849" t="s">
        <v>241</v>
      </c>
      <c r="D4" s="1850"/>
      <c r="E4" s="2056"/>
      <c r="F4" s="1553" t="s">
        <v>74</v>
      </c>
      <c r="G4" s="1554"/>
      <c r="H4" s="162">
        <v>58</v>
      </c>
      <c r="I4" s="101"/>
      <c r="J4" s="101"/>
      <c r="K4" s="101"/>
      <c r="L4" s="101"/>
      <c r="M4" s="100"/>
    </row>
    <row r="5" spans="1:13" ht="28.5" customHeight="1" x14ac:dyDescent="0.25">
      <c r="A5" s="1543"/>
      <c r="B5" s="65" t="s">
        <v>75</v>
      </c>
      <c r="C5" s="928" t="s">
        <v>1018</v>
      </c>
      <c r="D5" s="567"/>
      <c r="E5" s="567"/>
      <c r="F5" s="567"/>
      <c r="G5" s="567"/>
      <c r="H5" s="567"/>
      <c r="I5" s="567"/>
      <c r="J5" s="567"/>
      <c r="K5" s="567"/>
      <c r="L5" s="567"/>
      <c r="M5" s="568"/>
    </row>
    <row r="6" spans="1:13" ht="21" customHeight="1" x14ac:dyDescent="0.25">
      <c r="A6" s="1543"/>
      <c r="B6" s="65" t="s">
        <v>76</v>
      </c>
      <c r="C6" s="1685" t="s">
        <v>1447</v>
      </c>
      <c r="D6" s="1686"/>
      <c r="E6" s="1686"/>
      <c r="F6" s="1686"/>
      <c r="G6" s="1686"/>
      <c r="H6" s="1686"/>
      <c r="I6" s="1686"/>
      <c r="J6" s="1686"/>
      <c r="K6" s="1686"/>
      <c r="L6" s="1686"/>
      <c r="M6" s="1688"/>
    </row>
    <row r="7" spans="1:13" x14ac:dyDescent="0.25">
      <c r="A7" s="1543"/>
      <c r="B7" s="13" t="s">
        <v>929</v>
      </c>
      <c r="C7" s="1" t="s">
        <v>464</v>
      </c>
      <c r="D7" s="567"/>
      <c r="E7" s="99"/>
      <c r="F7" s="99"/>
      <c r="G7" s="98"/>
      <c r="H7" s="571" t="s">
        <v>79</v>
      </c>
      <c r="I7" s="1" t="s">
        <v>1448</v>
      </c>
      <c r="J7" s="567"/>
      <c r="K7" s="567"/>
      <c r="L7" s="567"/>
      <c r="M7" s="568"/>
    </row>
    <row r="8" spans="1:13" x14ac:dyDescent="0.25">
      <c r="A8" s="1543"/>
      <c r="B8" s="1689" t="s">
        <v>77</v>
      </c>
      <c r="C8" s="96"/>
      <c r="D8" s="95"/>
      <c r="E8" s="95"/>
      <c r="F8" s="95"/>
      <c r="G8" s="95"/>
      <c r="H8" s="95"/>
      <c r="I8" s="95"/>
      <c r="J8" s="95"/>
      <c r="K8" s="95"/>
      <c r="L8" s="61"/>
      <c r="M8" s="60"/>
    </row>
    <row r="9" spans="1:13" x14ac:dyDescent="0.25">
      <c r="A9" s="1543"/>
      <c r="B9" s="1690"/>
      <c r="C9" s="1558" t="s">
        <v>1448</v>
      </c>
      <c r="D9" s="1559"/>
      <c r="E9" s="76"/>
      <c r="F9" s="1559"/>
      <c r="G9" s="1559"/>
      <c r="H9" s="76"/>
      <c r="I9" s="1559"/>
      <c r="J9" s="1559"/>
      <c r="K9" s="76"/>
      <c r="L9" s="15"/>
      <c r="M9" s="14"/>
    </row>
    <row r="10" spans="1:13" ht="16.5" thickBot="1" x14ac:dyDescent="0.3">
      <c r="A10" s="1543"/>
      <c r="B10" s="1691"/>
      <c r="C10" s="1558" t="s">
        <v>84</v>
      </c>
      <c r="D10" s="1559"/>
      <c r="E10" s="94"/>
      <c r="F10" s="1559" t="s">
        <v>84</v>
      </c>
      <c r="G10" s="1559"/>
      <c r="H10" s="94"/>
      <c r="I10" s="1559" t="s">
        <v>84</v>
      </c>
      <c r="J10" s="1559"/>
      <c r="K10" s="94"/>
      <c r="L10" s="16"/>
      <c r="M10" s="48"/>
    </row>
    <row r="11" spans="1:13" ht="40.5" customHeight="1" x14ac:dyDescent="0.25">
      <c r="A11" s="1543"/>
      <c r="B11" s="13" t="s">
        <v>85</v>
      </c>
      <c r="C11" s="2069" t="s">
        <v>1467</v>
      </c>
      <c r="D11" s="2070"/>
      <c r="E11" s="2070"/>
      <c r="F11" s="2070"/>
      <c r="G11" s="2070"/>
      <c r="H11" s="2070"/>
      <c r="I11" s="2070"/>
      <c r="J11" s="2070"/>
      <c r="K11" s="2070"/>
      <c r="L11" s="2070"/>
      <c r="M11" s="2071"/>
    </row>
    <row r="12" spans="1:13" ht="180" customHeight="1" x14ac:dyDescent="0.25">
      <c r="A12" s="1543"/>
      <c r="B12" s="13" t="s">
        <v>1021</v>
      </c>
      <c r="C12" s="1724" t="s">
        <v>1468</v>
      </c>
      <c r="D12" s="1725"/>
      <c r="E12" s="1725"/>
      <c r="F12" s="1725"/>
      <c r="G12" s="1725"/>
      <c r="H12" s="1725"/>
      <c r="I12" s="1725"/>
      <c r="J12" s="1725"/>
      <c r="K12" s="1725"/>
      <c r="L12" s="1725"/>
      <c r="M12" s="1726"/>
    </row>
    <row r="13" spans="1:13" ht="45" customHeight="1" x14ac:dyDescent="0.25">
      <c r="A13" s="1543"/>
      <c r="B13" s="13" t="s">
        <v>1023</v>
      </c>
      <c r="C13" s="1738" t="s">
        <v>1024</v>
      </c>
      <c r="D13" s="1739"/>
      <c r="E13" s="1739"/>
      <c r="F13" s="1739"/>
      <c r="G13" s="1739"/>
      <c r="H13" s="1739"/>
      <c r="I13" s="1739"/>
      <c r="J13" s="1739"/>
      <c r="K13" s="1739"/>
      <c r="L13" s="1739"/>
      <c r="M13" s="1740"/>
    </row>
    <row r="14" spans="1:13" ht="66.75" customHeight="1" x14ac:dyDescent="0.25">
      <c r="A14" s="1543"/>
      <c r="B14" s="1689" t="s">
        <v>1025</v>
      </c>
      <c r="C14" s="1724" t="s">
        <v>1413</v>
      </c>
      <c r="D14" s="2014"/>
      <c r="E14" s="127" t="s">
        <v>1026</v>
      </c>
      <c r="F14" s="159">
        <v>10</v>
      </c>
      <c r="G14" s="2064" t="s">
        <v>535</v>
      </c>
      <c r="H14" s="2064"/>
      <c r="I14" s="2064"/>
      <c r="J14" s="2064"/>
      <c r="K14" s="2064"/>
      <c r="L14" s="2064"/>
      <c r="M14" s="2065"/>
    </row>
    <row r="15" spans="1:13" x14ac:dyDescent="0.25">
      <c r="A15" s="1543"/>
      <c r="B15" s="1690"/>
      <c r="C15" s="1724"/>
      <c r="D15" s="1725"/>
      <c r="E15" s="1725"/>
      <c r="F15" s="1725"/>
      <c r="G15" s="1725"/>
      <c r="H15" s="1725"/>
      <c r="I15" s="1725"/>
      <c r="J15" s="1725"/>
      <c r="K15" s="1725"/>
      <c r="L15" s="1725"/>
      <c r="M15" s="1726"/>
    </row>
    <row r="16" spans="1:13" x14ac:dyDescent="0.25">
      <c r="A16" s="1698" t="s">
        <v>48</v>
      </c>
      <c r="B16" s="12" t="s">
        <v>87</v>
      </c>
      <c r="C16" s="2066" t="s">
        <v>462</v>
      </c>
      <c r="D16" s="2067"/>
      <c r="E16" s="2067"/>
      <c r="F16" s="2067"/>
      <c r="G16" s="2067"/>
      <c r="H16" s="2067"/>
      <c r="I16" s="2067"/>
      <c r="J16" s="2067"/>
      <c r="K16" s="2067"/>
      <c r="L16" s="2067"/>
      <c r="M16" s="2068"/>
    </row>
    <row r="17" spans="1:13" ht="65.25" customHeight="1" x14ac:dyDescent="0.25">
      <c r="A17" s="1699"/>
      <c r="B17" s="12" t="s">
        <v>1028</v>
      </c>
      <c r="C17" s="1724" t="s">
        <v>1469</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575" t="s">
        <v>100</v>
      </c>
      <c r="E23" s="131" t="s">
        <v>1453</v>
      </c>
      <c r="F23" s="82"/>
      <c r="G23" s="82" t="s">
        <v>1470</v>
      </c>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67.5" customHeight="1" x14ac:dyDescent="0.25">
      <c r="A30" s="1699"/>
      <c r="B30" s="70"/>
      <c r="C30" s="329" t="s">
        <v>110</v>
      </c>
      <c r="D30" s="576">
        <v>1</v>
      </c>
      <c r="E30" s="146"/>
      <c r="F30" s="145" t="s">
        <v>112</v>
      </c>
      <c r="G30" s="573" t="s">
        <v>1454</v>
      </c>
      <c r="H30" s="146"/>
      <c r="I30" s="145" t="s">
        <v>113</v>
      </c>
      <c r="J30" s="2040" t="s">
        <v>1471</v>
      </c>
      <c r="K30" s="2041"/>
      <c r="L30" s="2042"/>
      <c r="M30" s="164"/>
    </row>
    <row r="31" spans="1:13" hidden="1"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74">
        <v>2023</v>
      </c>
      <c r="E33" s="54"/>
      <c r="F33" s="146" t="s">
        <v>116</v>
      </c>
      <c r="G33" s="335" t="s">
        <v>1031</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1</v>
      </c>
      <c r="F37" s="30">
        <v>2024</v>
      </c>
      <c r="G37" s="538">
        <v>1</v>
      </c>
      <c r="H37" s="166">
        <v>2025</v>
      </c>
      <c r="I37" s="538">
        <v>1</v>
      </c>
      <c r="J37" s="166">
        <v>2026</v>
      </c>
      <c r="K37" s="538">
        <v>1</v>
      </c>
      <c r="L37" s="166">
        <v>2027</v>
      </c>
      <c r="M37" s="538">
        <v>1</v>
      </c>
    </row>
    <row r="38" spans="1:13" x14ac:dyDescent="0.25">
      <c r="A38" s="1699"/>
      <c r="B38" s="1528"/>
      <c r="C38" s="37"/>
      <c r="D38" s="35" t="s">
        <v>123</v>
      </c>
      <c r="E38" s="34"/>
      <c r="F38" s="35" t="s">
        <v>124</v>
      </c>
      <c r="G38" s="35"/>
      <c r="H38" s="43" t="s">
        <v>125</v>
      </c>
      <c r="I38" s="43"/>
      <c r="J38" s="43" t="s">
        <v>126</v>
      </c>
      <c r="K38" s="35"/>
      <c r="L38" s="35" t="s">
        <v>127</v>
      </c>
      <c r="M38" s="42"/>
    </row>
    <row r="39" spans="1:13" x14ac:dyDescent="0.25">
      <c r="A39" s="1699"/>
      <c r="B39" s="1528"/>
      <c r="C39" s="37"/>
      <c r="D39" s="166">
        <v>2028</v>
      </c>
      <c r="E39" s="538">
        <v>1</v>
      </c>
      <c r="F39" s="166">
        <v>2029</v>
      </c>
      <c r="G39" s="538">
        <v>1</v>
      </c>
      <c r="H39" s="166">
        <v>2030</v>
      </c>
      <c r="I39" s="538">
        <v>1</v>
      </c>
      <c r="J39" s="166">
        <v>2031</v>
      </c>
      <c r="K39" s="538">
        <v>1</v>
      </c>
      <c r="L39" s="166">
        <v>2032</v>
      </c>
      <c r="M39" s="538">
        <v>1</v>
      </c>
    </row>
    <row r="40" spans="1:13" x14ac:dyDescent="0.25">
      <c r="A40" s="1699"/>
      <c r="B40" s="1528"/>
      <c r="C40" s="37"/>
      <c r="D40" s="35" t="s">
        <v>1456</v>
      </c>
      <c r="E40" s="35"/>
      <c r="F40" s="35"/>
      <c r="G40" s="35"/>
      <c r="H40" s="43"/>
      <c r="I40" s="43"/>
      <c r="J40" s="43"/>
      <c r="K40" s="35"/>
      <c r="L40" s="35"/>
      <c r="M40" s="42"/>
    </row>
    <row r="41" spans="1:13" x14ac:dyDescent="0.25">
      <c r="A41" s="1699"/>
      <c r="B41" s="1528"/>
      <c r="C41" s="37"/>
      <c r="D41" s="29">
        <v>1</v>
      </c>
      <c r="E41" s="538"/>
      <c r="F41" s="34"/>
      <c r="G41" s="35"/>
      <c r="H41" s="34"/>
      <c r="I41" s="35"/>
      <c r="J41" s="34"/>
      <c r="K41" s="35"/>
      <c r="L41" s="34"/>
      <c r="M41" s="35"/>
    </row>
    <row r="42" spans="1:13" x14ac:dyDescent="0.25">
      <c r="A42" s="1699"/>
      <c r="B42" s="1528"/>
      <c r="C42" s="37"/>
      <c r="D42" s="34"/>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2046" t="s">
        <v>137</v>
      </c>
      <c r="G46" s="2047"/>
      <c r="H46" s="2048"/>
      <c r="I46" s="2048"/>
      <c r="J46" s="2049"/>
      <c r="K46" s="156" t="s">
        <v>1453</v>
      </c>
      <c r="L46" s="1532"/>
      <c r="M46" s="1533"/>
    </row>
    <row r="47" spans="1:13" x14ac:dyDescent="0.25">
      <c r="A47" s="1699"/>
      <c r="B47" s="1528"/>
      <c r="C47" s="20"/>
      <c r="D47" s="19"/>
      <c r="E47" s="161" t="s">
        <v>100</v>
      </c>
      <c r="F47" s="2046"/>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3" ht="47.1" customHeight="1" x14ac:dyDescent="0.25">
      <c r="A49" s="1699"/>
      <c r="B49" s="13" t="s">
        <v>139</v>
      </c>
      <c r="C49" s="2063" t="s">
        <v>1472</v>
      </c>
      <c r="D49" s="1842"/>
      <c r="E49" s="1842"/>
      <c r="F49" s="1842"/>
      <c r="G49" s="1842"/>
      <c r="H49" s="1842"/>
      <c r="I49" s="1842"/>
      <c r="J49" s="1842"/>
      <c r="K49" s="1842"/>
      <c r="L49" s="1842"/>
      <c r="M49" s="1843"/>
    </row>
    <row r="50" spans="1:13" ht="27.75" customHeight="1" x14ac:dyDescent="0.25">
      <c r="A50" s="1699"/>
      <c r="B50" s="12" t="s">
        <v>141</v>
      </c>
      <c r="C50" s="1724" t="s">
        <v>1471</v>
      </c>
      <c r="D50" s="1725"/>
      <c r="E50" s="1725"/>
      <c r="F50" s="1725"/>
      <c r="G50" s="1725"/>
      <c r="H50" s="1725"/>
      <c r="I50" s="1725"/>
      <c r="J50" s="1725"/>
      <c r="K50" s="1725"/>
      <c r="L50" s="1725"/>
      <c r="M50" s="1726"/>
    </row>
    <row r="51" spans="1:13" ht="22.5" customHeight="1" x14ac:dyDescent="0.25">
      <c r="A51" s="1699"/>
      <c r="B51" s="12" t="s">
        <v>143</v>
      </c>
      <c r="C51" s="1738" t="s">
        <v>1459</v>
      </c>
      <c r="D51" s="1739"/>
      <c r="E51" s="1739"/>
      <c r="F51" s="1739"/>
      <c r="G51" s="1739"/>
      <c r="H51" s="1739"/>
      <c r="I51" s="1739"/>
      <c r="J51" s="1739"/>
      <c r="K51" s="1739"/>
      <c r="L51" s="1739"/>
      <c r="M51" s="1740"/>
    </row>
    <row r="52" spans="1:13" ht="15.75" customHeight="1" x14ac:dyDescent="0.25">
      <c r="A52" s="1699"/>
      <c r="B52" s="12" t="s">
        <v>144</v>
      </c>
      <c r="C52" s="2023" t="s">
        <v>342</v>
      </c>
      <c r="D52" s="2024"/>
      <c r="E52" s="2024"/>
      <c r="F52" s="2024"/>
      <c r="G52" s="2024"/>
      <c r="H52" s="2024"/>
      <c r="I52" s="2024"/>
      <c r="J52" s="2024"/>
      <c r="K52" s="2024"/>
      <c r="L52" s="2024"/>
      <c r="M52" s="2025"/>
    </row>
    <row r="53" spans="1:13" ht="15.75" customHeight="1" x14ac:dyDescent="0.25">
      <c r="A53" s="1506" t="s">
        <v>60</v>
      </c>
      <c r="B53" s="7" t="s">
        <v>145</v>
      </c>
      <c r="C53" s="2029" t="s">
        <v>1473</v>
      </c>
      <c r="D53" s="2030"/>
      <c r="E53" s="2030"/>
      <c r="F53" s="2030"/>
      <c r="G53" s="2030"/>
      <c r="H53" s="2030"/>
      <c r="I53" s="2030"/>
      <c r="J53" s="2030"/>
      <c r="K53" s="2030"/>
      <c r="L53" s="2030"/>
      <c r="M53" s="2031"/>
    </row>
    <row r="54" spans="1:13" ht="15.75" customHeight="1" x14ac:dyDescent="0.25">
      <c r="A54" s="1507"/>
      <c r="B54" s="7" t="s">
        <v>147</v>
      </c>
      <c r="C54" s="2029" t="s">
        <v>1460</v>
      </c>
      <c r="D54" s="2030"/>
      <c r="E54" s="2030"/>
      <c r="F54" s="2030"/>
      <c r="G54" s="2030"/>
      <c r="H54" s="2030"/>
      <c r="I54" s="2030"/>
      <c r="J54" s="2030"/>
      <c r="K54" s="2030"/>
      <c r="L54" s="2030"/>
      <c r="M54" s="2031"/>
    </row>
    <row r="55" spans="1:13" ht="15.75" customHeight="1" x14ac:dyDescent="0.25">
      <c r="A55" s="1507"/>
      <c r="B55" s="7" t="s">
        <v>149</v>
      </c>
      <c r="C55" s="2029" t="s">
        <v>1448</v>
      </c>
      <c r="D55" s="2030"/>
      <c r="E55" s="2030"/>
      <c r="F55" s="2030"/>
      <c r="G55" s="2030"/>
      <c r="H55" s="2030"/>
      <c r="I55" s="2030"/>
      <c r="J55" s="2030"/>
      <c r="K55" s="2030"/>
      <c r="L55" s="2030"/>
      <c r="M55" s="2031"/>
    </row>
    <row r="56" spans="1:13" ht="15.75" customHeight="1" x14ac:dyDescent="0.25">
      <c r="A56" s="1507"/>
      <c r="B56" s="8" t="s">
        <v>151</v>
      </c>
      <c r="C56" s="2029" t="s">
        <v>1461</v>
      </c>
      <c r="D56" s="2030"/>
      <c r="E56" s="2030"/>
      <c r="F56" s="2030"/>
      <c r="G56" s="2030"/>
      <c r="H56" s="2030"/>
      <c r="I56" s="2030"/>
      <c r="J56" s="2030"/>
      <c r="K56" s="2030"/>
      <c r="L56" s="2030"/>
      <c r="M56" s="2031"/>
    </row>
    <row r="57" spans="1:13" ht="15.75" customHeight="1" x14ac:dyDescent="0.25">
      <c r="A57" s="1507"/>
      <c r="B57" s="7" t="s">
        <v>153</v>
      </c>
      <c r="C57" s="1523" t="s">
        <v>530</v>
      </c>
      <c r="D57" s="2024"/>
      <c r="E57" s="2024"/>
      <c r="F57" s="2024"/>
      <c r="G57" s="2024"/>
      <c r="H57" s="2024"/>
      <c r="I57" s="2024"/>
      <c r="J57" s="2024"/>
      <c r="K57" s="2024"/>
      <c r="L57" s="2024"/>
      <c r="M57" s="2025"/>
    </row>
    <row r="58" spans="1:13" ht="15.75" customHeight="1" thickBot="1" x14ac:dyDescent="0.3">
      <c r="A58" s="1510"/>
      <c r="B58" s="7" t="s">
        <v>155</v>
      </c>
      <c r="C58" s="2029">
        <v>3214906897</v>
      </c>
      <c r="D58" s="2030"/>
      <c r="E58" s="2030"/>
      <c r="F58" s="2030"/>
      <c r="G58" s="2030"/>
      <c r="H58" s="2030"/>
      <c r="I58" s="2030"/>
      <c r="J58" s="2030"/>
      <c r="K58" s="2030"/>
      <c r="L58" s="2030"/>
      <c r="M58" s="2031"/>
    </row>
    <row r="59" spans="1:13" ht="15.75" customHeight="1" x14ac:dyDescent="0.25">
      <c r="A59" s="1506" t="s">
        <v>156</v>
      </c>
      <c r="B59" s="6" t="s">
        <v>157</v>
      </c>
      <c r="C59" s="2023" t="s">
        <v>1474</v>
      </c>
      <c r="D59" s="2024"/>
      <c r="E59" s="2024"/>
      <c r="F59" s="2024"/>
      <c r="G59" s="2024"/>
      <c r="H59" s="2024"/>
      <c r="I59" s="2024"/>
      <c r="J59" s="2024"/>
      <c r="K59" s="2024"/>
      <c r="L59" s="2024"/>
      <c r="M59" s="2025"/>
    </row>
    <row r="60" spans="1:13" ht="30" customHeight="1" x14ac:dyDescent="0.25">
      <c r="A60" s="1507"/>
      <c r="B60" s="6" t="s">
        <v>158</v>
      </c>
      <c r="C60" s="2023" t="s">
        <v>1475</v>
      </c>
      <c r="D60" s="2024"/>
      <c r="E60" s="2024"/>
      <c r="F60" s="2024"/>
      <c r="G60" s="2024"/>
      <c r="H60" s="2024"/>
      <c r="I60" s="2024"/>
      <c r="J60" s="2024"/>
      <c r="K60" s="2024"/>
      <c r="L60" s="2024"/>
      <c r="M60" s="2025"/>
    </row>
    <row r="61" spans="1:13" ht="30" customHeight="1" thickBot="1" x14ac:dyDescent="0.3">
      <c r="A61" s="1507"/>
      <c r="B61" s="5" t="s">
        <v>79</v>
      </c>
      <c r="C61" s="2023" t="s">
        <v>1476</v>
      </c>
      <c r="D61" s="2024"/>
      <c r="E61" s="2024"/>
      <c r="F61" s="2024"/>
      <c r="G61" s="2024"/>
      <c r="H61" s="2024"/>
      <c r="I61" s="2024"/>
      <c r="J61" s="2024"/>
      <c r="K61" s="2024"/>
      <c r="L61" s="2024"/>
      <c r="M61" s="2025"/>
    </row>
    <row r="62" spans="1:13" ht="59.25" customHeight="1" thickBot="1" x14ac:dyDescent="0.3">
      <c r="A62" s="4" t="s">
        <v>64</v>
      </c>
      <c r="B62" s="3"/>
      <c r="C62" s="1721" t="s">
        <v>1477</v>
      </c>
      <c r="D62" s="1708"/>
      <c r="E62" s="1708"/>
      <c r="F62" s="1708"/>
      <c r="G62" s="1708"/>
      <c r="H62" s="1708"/>
      <c r="I62" s="1708"/>
      <c r="J62" s="1708"/>
      <c r="K62" s="1708"/>
      <c r="L62" s="1708"/>
      <c r="M62" s="1709"/>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G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allowBlank="1" showDropDown="1" showInputMessage="1" showErrorMessage="1" sqref="C14:D14" xr:uid="{00000000-0002-0000-30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000-000002000000}"/>
    <dataValidation allowBlank="1" showInputMessage="1" showErrorMessage="1" prompt="Identifique la meta ODS a que le apunta el indicador de producto. Seleccione de la lista desplegable." sqref="E14" xr:uid="{00000000-0002-0000-3000-000003000000}"/>
    <dataValidation allowBlank="1" showInputMessage="1" showErrorMessage="1" prompt="Identifique el ODS a que le apunta el indicador de producto. Seleccione de la lista desplegable._x000a_" sqref="B14:B15" xr:uid="{00000000-0002-0000-3000-000004000000}"/>
    <dataValidation allowBlank="1" showInputMessage="1" showErrorMessage="1" prompt="Seleccione de la lista desplegable" sqref="B4 B7 H7" xr:uid="{00000000-0002-0000-3000-000005000000}"/>
    <dataValidation type="list" allowBlank="1" showInputMessage="1" showErrorMessage="1" sqref="I7:N7" xr:uid="{00000000-0002-0000-3000-000006000000}">
      <formula1>INDIRECT(#REF!)</formula1>
    </dataValidation>
    <dataValidation allowBlank="1" showInputMessage="1" showErrorMessage="1" prompt="Incluir una ficha por cada indicador, ya sea de producto o de resultado" sqref="B1" xr:uid="{00000000-0002-0000-3000-000007000000}"/>
  </dataValidations>
  <hyperlinks>
    <hyperlink ref="C57:M57" r:id="rId1" display="dmoraa@sdis.gov.co"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Z1001"/>
  <sheetViews>
    <sheetView topLeftCell="AN11" zoomScale="66" workbookViewId="0">
      <selection activeCell="B45" sqref="B45"/>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926</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23.25" customHeight="1" x14ac:dyDescent="0.25">
      <c r="A2" s="1588" t="s">
        <v>67</v>
      </c>
      <c r="B2" s="1136" t="s">
        <v>68</v>
      </c>
      <c r="C2" s="1617" t="s">
        <v>230</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33.75" customHeight="1" x14ac:dyDescent="0.25">
      <c r="A3" s="1581"/>
      <c r="B3" s="1137" t="s">
        <v>70</v>
      </c>
      <c r="C3" s="1589" t="s">
        <v>927</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291" customHeight="1" x14ac:dyDescent="0.25">
      <c r="A11" s="1582"/>
      <c r="B11" s="1137" t="s">
        <v>85</v>
      </c>
      <c r="C11" s="1609" t="s">
        <v>930</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31.5" x14ac:dyDescent="0.25">
      <c r="A12" s="1580" t="s">
        <v>48</v>
      </c>
      <c r="B12" s="1146" t="s">
        <v>87</v>
      </c>
      <c r="C12" s="1583" t="s">
        <v>931</v>
      </c>
      <c r="D12" s="1584"/>
      <c r="E12" s="1160" t="s">
        <v>932</v>
      </c>
      <c r="F12" s="1160"/>
      <c r="G12" s="1160"/>
      <c r="H12" s="1160"/>
      <c r="I12" s="1160"/>
      <c r="J12" s="1160"/>
      <c r="K12" s="1160"/>
      <c r="L12" s="1161"/>
      <c r="M12" s="1162"/>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15.75" customHeight="1" x14ac:dyDescent="0.25">
      <c r="A18" s="1581"/>
      <c r="B18" s="1586"/>
      <c r="C18" s="1170" t="s">
        <v>99</v>
      </c>
      <c r="D18" s="1173" t="s">
        <v>933</v>
      </c>
      <c r="E18" s="1595" t="s">
        <v>101</v>
      </c>
      <c r="F18" s="1596"/>
      <c r="G18" s="1596"/>
      <c r="H18" s="1596"/>
      <c r="I18" s="1596"/>
      <c r="J18" s="1596"/>
      <c r="K18" s="1596"/>
      <c r="L18" s="1236" t="s">
        <v>934</v>
      </c>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90"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customHeight="1"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customHeight="1"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301.5" customHeight="1" x14ac:dyDescent="0.25">
      <c r="A44" s="1581"/>
      <c r="B44" s="1146" t="s">
        <v>139</v>
      </c>
      <c r="C44" s="1609" t="s">
        <v>935</v>
      </c>
      <c r="D44" s="1615"/>
      <c r="E44" s="1615"/>
      <c r="F44" s="1615"/>
      <c r="G44" s="1615"/>
      <c r="H44" s="1615"/>
      <c r="I44" s="1615"/>
      <c r="J44" s="1615"/>
      <c r="K44" s="1615"/>
      <c r="L44" s="1615"/>
      <c r="M44" s="1616"/>
      <c r="N44" s="1134"/>
      <c r="O44" s="1134"/>
      <c r="P44" s="1134"/>
      <c r="Q44" s="1134"/>
      <c r="R44" s="1134"/>
      <c r="S44" s="1134"/>
      <c r="T44" s="1134"/>
      <c r="U44" s="1134"/>
      <c r="V44" s="1134"/>
      <c r="W44" s="1134"/>
      <c r="X44" s="1134"/>
      <c r="Y44" s="1134"/>
      <c r="Z44" s="1134"/>
    </row>
    <row r="45" spans="1:26" ht="200.1" customHeight="1" x14ac:dyDescent="0.25">
      <c r="A45" s="1581"/>
      <c r="B45" s="1146" t="s">
        <v>936</v>
      </c>
      <c r="C45" s="1609" t="s">
        <v>937</v>
      </c>
      <c r="D45" s="1610"/>
      <c r="E45" s="1610"/>
      <c r="F45" s="1610"/>
      <c r="G45" s="1610"/>
      <c r="H45" s="1610"/>
      <c r="I45" s="1610"/>
      <c r="J45" s="1610"/>
      <c r="K45" s="1610"/>
      <c r="L45" s="1610"/>
      <c r="M45" s="161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938</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x14ac:dyDescent="0.25">
      <c r="A50" s="1581"/>
      <c r="B50" s="1229" t="s">
        <v>147</v>
      </c>
      <c r="C50" s="1589" t="s">
        <v>941</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942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944</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63.75" customHeight="1" thickBot="1" x14ac:dyDescent="0.3">
      <c r="A58" s="1233" t="s">
        <v>64</v>
      </c>
      <c r="B58" s="1234"/>
      <c r="C58" s="1511" t="s">
        <v>945</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58:M58"/>
    <mergeCell ref="C53:M53"/>
    <mergeCell ref="C54:M54"/>
    <mergeCell ref="E18:K18"/>
    <mergeCell ref="F38:G38"/>
    <mergeCell ref="H39:I39"/>
    <mergeCell ref="F41:F42"/>
    <mergeCell ref="G41:J42"/>
    <mergeCell ref="C45:M45"/>
    <mergeCell ref="L41:M42"/>
    <mergeCell ref="C44:M44"/>
    <mergeCell ref="C46:M46"/>
    <mergeCell ref="C47:M47"/>
    <mergeCell ref="A12:A48"/>
    <mergeCell ref="C12:D12"/>
    <mergeCell ref="B13:B19"/>
    <mergeCell ref="A55:A57"/>
    <mergeCell ref="C55:M55"/>
    <mergeCell ref="C56:M56"/>
    <mergeCell ref="C57:M57"/>
    <mergeCell ref="A49:A54"/>
    <mergeCell ref="C49:M49"/>
    <mergeCell ref="C50:M50"/>
    <mergeCell ref="C51:M51"/>
    <mergeCell ref="C52:M52"/>
    <mergeCell ref="B20:B23"/>
    <mergeCell ref="B27:B29"/>
    <mergeCell ref="B40:B43"/>
    <mergeCell ref="C48:M48"/>
  </mergeCells>
  <dataValidations count="2">
    <dataValidation allowBlank="1" showErrorMessage="1" sqref="C7:D7" xr:uid="{00000000-0002-0000-0400-000000000000}"/>
    <dataValidation type="list" allowBlank="1" showErrorMessage="1" sqref="C4 G41" xr:uid="{00000000-0002-0000-0400-000001000000}">
      <formula1>#REF!</formula1>
    </dataValidation>
  </dataValidations>
  <hyperlinks>
    <hyperlink ref="C53" r:id="rId1" xr:uid="{00000000-0004-0000-0400-000000000000}"/>
  </hyperlinks>
  <pageMargins left="0.7" right="0.7" top="0.75" bottom="0.75" header="0" footer="0"/>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39997558519241921"/>
  </sheetPr>
  <dimension ref="A1:M62"/>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6384" width="11.42578125" style="1"/>
  </cols>
  <sheetData>
    <row r="1" spans="1:13" ht="16.5" thickBot="1" x14ac:dyDescent="0.3">
      <c r="A1" s="110"/>
      <c r="B1" s="109" t="s">
        <v>1478</v>
      </c>
      <c r="C1" s="108"/>
      <c r="D1" s="108"/>
      <c r="E1" s="108"/>
      <c r="F1" s="108"/>
      <c r="G1" s="108"/>
      <c r="H1" s="108"/>
      <c r="I1" s="108"/>
      <c r="J1" s="108"/>
      <c r="K1" s="108"/>
      <c r="L1" s="108"/>
      <c r="M1" s="107"/>
    </row>
    <row r="2" spans="1:13" ht="37.5" customHeight="1" x14ac:dyDescent="0.25">
      <c r="A2" s="1542" t="s">
        <v>67</v>
      </c>
      <c r="B2" s="106" t="s">
        <v>68</v>
      </c>
      <c r="C2" s="1744" t="s">
        <v>1479</v>
      </c>
      <c r="D2" s="1745"/>
      <c r="E2" s="1745"/>
      <c r="F2" s="1745"/>
      <c r="G2" s="1745"/>
      <c r="H2" s="1745"/>
      <c r="I2" s="1745"/>
      <c r="J2" s="1745"/>
      <c r="K2" s="1745"/>
      <c r="L2" s="1745"/>
      <c r="M2" s="1746"/>
    </row>
    <row r="3" spans="1:13" ht="31.5" x14ac:dyDescent="0.25">
      <c r="A3" s="1543"/>
      <c r="B3" s="13" t="s">
        <v>1016</v>
      </c>
      <c r="C3" s="2053" t="s">
        <v>1017</v>
      </c>
      <c r="D3" s="2054"/>
      <c r="E3" s="2054"/>
      <c r="F3" s="2054"/>
      <c r="G3" s="2054"/>
      <c r="H3" s="2054"/>
      <c r="I3" s="2054"/>
      <c r="J3" s="2054"/>
      <c r="K3" s="2054"/>
      <c r="L3" s="2054"/>
      <c r="M3" s="2055"/>
    </row>
    <row r="4" spans="1:13" x14ac:dyDescent="0.25">
      <c r="A4" s="1543"/>
      <c r="B4" s="65" t="s">
        <v>72</v>
      </c>
      <c r="C4" s="1849" t="s">
        <v>241</v>
      </c>
      <c r="D4" s="1850"/>
      <c r="E4" s="2056"/>
      <c r="F4" s="1553" t="s">
        <v>74</v>
      </c>
      <c r="G4" s="1554"/>
      <c r="H4" s="162">
        <v>58</v>
      </c>
      <c r="I4" s="101"/>
      <c r="J4" s="101"/>
      <c r="K4" s="101"/>
      <c r="L4" s="101"/>
      <c r="M4" s="100"/>
    </row>
    <row r="5" spans="1:13" ht="28.5" customHeight="1" x14ac:dyDescent="0.25">
      <c r="A5" s="1543"/>
      <c r="B5" s="65" t="s">
        <v>75</v>
      </c>
      <c r="C5" s="928" t="s">
        <v>1018</v>
      </c>
      <c r="D5" s="567"/>
      <c r="E5" s="567"/>
      <c r="F5" s="567"/>
      <c r="G5" s="567"/>
      <c r="H5" s="567"/>
      <c r="I5" s="567"/>
      <c r="J5" s="567"/>
      <c r="K5" s="567"/>
      <c r="L5" s="567"/>
      <c r="M5" s="568"/>
    </row>
    <row r="6" spans="1:13" ht="21" customHeight="1" x14ac:dyDescent="0.25">
      <c r="A6" s="1543"/>
      <c r="B6" s="65" t="s">
        <v>76</v>
      </c>
      <c r="C6" s="1685" t="s">
        <v>1447</v>
      </c>
      <c r="D6" s="1686"/>
      <c r="E6" s="1686"/>
      <c r="F6" s="1686"/>
      <c r="G6" s="1686"/>
      <c r="H6" s="1686"/>
      <c r="I6" s="1686"/>
      <c r="J6" s="1686"/>
      <c r="K6" s="1686"/>
      <c r="L6" s="1686"/>
      <c r="M6" s="1688"/>
    </row>
    <row r="7" spans="1:13" x14ac:dyDescent="0.25">
      <c r="A7" s="1543"/>
      <c r="B7" s="13" t="s">
        <v>929</v>
      </c>
      <c r="C7" s="1" t="s">
        <v>464</v>
      </c>
      <c r="D7" s="567"/>
      <c r="E7" s="99"/>
      <c r="F7" s="99"/>
      <c r="G7" s="98"/>
      <c r="H7" s="571" t="s">
        <v>79</v>
      </c>
      <c r="I7" s="1" t="s">
        <v>1448</v>
      </c>
      <c r="J7" s="567"/>
      <c r="K7" s="567"/>
      <c r="L7" s="567"/>
      <c r="M7" s="568"/>
    </row>
    <row r="8" spans="1:13" x14ac:dyDescent="0.25">
      <c r="A8" s="1543"/>
      <c r="B8" s="1689" t="s">
        <v>77</v>
      </c>
      <c r="C8" s="96"/>
      <c r="D8" s="95"/>
      <c r="E8" s="95"/>
      <c r="F8" s="95"/>
      <c r="G8" s="95"/>
      <c r="H8" s="95"/>
      <c r="I8" s="95"/>
      <c r="J8" s="95"/>
      <c r="K8" s="95"/>
      <c r="L8" s="61"/>
      <c r="M8" s="60"/>
    </row>
    <row r="9" spans="1:13" x14ac:dyDescent="0.25">
      <c r="A9" s="1543"/>
      <c r="B9" s="1690"/>
      <c r="C9" s="1558" t="s">
        <v>1448</v>
      </c>
      <c r="D9" s="1559"/>
      <c r="E9" s="76"/>
      <c r="F9" s="1559"/>
      <c r="G9" s="1559"/>
      <c r="H9" s="76"/>
      <c r="I9" s="1559"/>
      <c r="J9" s="1559"/>
      <c r="K9" s="76"/>
      <c r="L9" s="15"/>
      <c r="M9" s="14"/>
    </row>
    <row r="10" spans="1:13" ht="16.5" thickBot="1" x14ac:dyDescent="0.3">
      <c r="A10" s="1543"/>
      <c r="B10" s="1691"/>
      <c r="C10" s="1558" t="s">
        <v>84</v>
      </c>
      <c r="D10" s="1559"/>
      <c r="E10" s="94"/>
      <c r="F10" s="1559" t="s">
        <v>84</v>
      </c>
      <c r="G10" s="1559"/>
      <c r="H10" s="94"/>
      <c r="I10" s="1559" t="s">
        <v>84</v>
      </c>
      <c r="J10" s="1559"/>
      <c r="K10" s="94"/>
      <c r="L10" s="16"/>
      <c r="M10" s="48"/>
    </row>
    <row r="11" spans="1:13" ht="41.1" customHeight="1" x14ac:dyDescent="0.25">
      <c r="A11" s="1543"/>
      <c r="B11" s="13" t="s">
        <v>85</v>
      </c>
      <c r="C11" s="2069" t="s">
        <v>1480</v>
      </c>
      <c r="D11" s="2070"/>
      <c r="E11" s="2070"/>
      <c r="F11" s="2070"/>
      <c r="G11" s="2070"/>
      <c r="H11" s="2070"/>
      <c r="I11" s="2070"/>
      <c r="J11" s="2070"/>
      <c r="K11" s="2070"/>
      <c r="L11" s="2070"/>
      <c r="M11" s="2071"/>
    </row>
    <row r="12" spans="1:13" ht="122.1" customHeight="1" x14ac:dyDescent="0.25">
      <c r="A12" s="1543"/>
      <c r="B12" s="13" t="s">
        <v>1021</v>
      </c>
      <c r="C12" s="1789" t="s">
        <v>1481</v>
      </c>
      <c r="D12" s="1790"/>
      <c r="E12" s="1790"/>
      <c r="F12" s="1790"/>
      <c r="G12" s="1790"/>
      <c r="H12" s="1790"/>
      <c r="I12" s="1790"/>
      <c r="J12" s="1790"/>
      <c r="K12" s="1790"/>
      <c r="L12" s="1790"/>
      <c r="M12" s="1791"/>
    </row>
    <row r="13" spans="1:13" ht="33.75" customHeight="1" x14ac:dyDescent="0.25">
      <c r="A13" s="1543"/>
      <c r="B13" s="13" t="s">
        <v>1023</v>
      </c>
      <c r="C13" s="1841" t="s">
        <v>1482</v>
      </c>
      <c r="D13" s="1842"/>
      <c r="E13" s="1842"/>
      <c r="F13" s="1842"/>
      <c r="G13" s="1842"/>
      <c r="H13" s="1842"/>
      <c r="I13" s="1842"/>
      <c r="J13" s="1842"/>
      <c r="K13" s="1842"/>
      <c r="L13" s="1842"/>
      <c r="M13" s="1843"/>
    </row>
    <row r="14" spans="1:13" ht="66.75" customHeight="1" x14ac:dyDescent="0.25">
      <c r="A14" s="1543"/>
      <c r="B14" s="1689" t="s">
        <v>1025</v>
      </c>
      <c r="C14" s="1724" t="s">
        <v>1483</v>
      </c>
      <c r="D14" s="2014"/>
      <c r="E14" s="127" t="s">
        <v>1026</v>
      </c>
      <c r="F14" s="1767" t="s">
        <v>1414</v>
      </c>
      <c r="G14" s="1739"/>
      <c r="H14" s="1739"/>
      <c r="I14" s="1739"/>
      <c r="J14" s="1739"/>
      <c r="K14" s="1739"/>
      <c r="L14" s="1739"/>
      <c r="M14" s="1740"/>
    </row>
    <row r="15" spans="1:13" x14ac:dyDescent="0.25">
      <c r="A15" s="1543"/>
      <c r="B15" s="1690"/>
      <c r="C15" s="1724"/>
      <c r="D15" s="1725"/>
      <c r="E15" s="1725"/>
      <c r="F15" s="1725"/>
      <c r="G15" s="1725"/>
      <c r="H15" s="1725"/>
      <c r="I15" s="1725"/>
      <c r="J15" s="1725"/>
      <c r="K15" s="1725"/>
      <c r="L15" s="1725"/>
      <c r="M15" s="1726"/>
    </row>
    <row r="16" spans="1:13" x14ac:dyDescent="0.25">
      <c r="A16" s="1698" t="s">
        <v>48</v>
      </c>
      <c r="B16" s="12" t="s">
        <v>87</v>
      </c>
      <c r="C16" s="2066" t="s">
        <v>335</v>
      </c>
      <c r="D16" s="2067"/>
      <c r="E16" s="2067"/>
      <c r="F16" s="2067"/>
      <c r="G16" s="2067"/>
      <c r="H16" s="2067"/>
      <c r="I16" s="2067"/>
      <c r="J16" s="2067"/>
      <c r="K16" s="2067"/>
      <c r="L16" s="2067"/>
      <c r="M16" s="2068"/>
    </row>
    <row r="17" spans="1:13" ht="66" customHeight="1" x14ac:dyDescent="0.25">
      <c r="A17" s="1699"/>
      <c r="B17" s="12" t="s">
        <v>1028</v>
      </c>
      <c r="C17" s="1724" t="s">
        <v>1484</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c r="E23" s="131" t="s">
        <v>1453</v>
      </c>
      <c r="F23" s="1857" t="s">
        <v>1485</v>
      </c>
      <c r="G23" s="1857"/>
      <c r="H23" s="1857"/>
      <c r="I23" s="1857"/>
      <c r="J23" s="1857"/>
      <c r="K23" s="1857"/>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67.5" customHeight="1" x14ac:dyDescent="0.25">
      <c r="A30" s="1699"/>
      <c r="B30" s="70"/>
      <c r="C30" s="329" t="s">
        <v>110</v>
      </c>
      <c r="D30" s="577">
        <v>1</v>
      </c>
      <c r="E30" s="146"/>
      <c r="F30" s="145" t="s">
        <v>112</v>
      </c>
      <c r="G30" s="573" t="s">
        <v>1454</v>
      </c>
      <c r="H30" s="146"/>
      <c r="I30" s="145" t="s">
        <v>113</v>
      </c>
      <c r="J30" s="2040" t="s">
        <v>1471</v>
      </c>
      <c r="K30" s="2041"/>
      <c r="L30" s="2042"/>
      <c r="M30" s="164"/>
    </row>
    <row r="31" spans="1:13" hidden="1"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74">
        <v>2023</v>
      </c>
      <c r="E33" s="54"/>
      <c r="F33" s="146" t="s">
        <v>116</v>
      </c>
      <c r="G33" s="335" t="s">
        <v>1031</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1</v>
      </c>
      <c r="F37" s="30">
        <v>2024</v>
      </c>
      <c r="G37" s="538">
        <v>1</v>
      </c>
      <c r="H37" s="166">
        <v>2025</v>
      </c>
      <c r="I37" s="538">
        <v>1</v>
      </c>
      <c r="J37" s="166">
        <v>2026</v>
      </c>
      <c r="K37" s="538">
        <v>1</v>
      </c>
      <c r="L37" s="166">
        <v>2027</v>
      </c>
      <c r="M37" s="538">
        <v>1</v>
      </c>
    </row>
    <row r="38" spans="1:13" x14ac:dyDescent="0.25">
      <c r="A38" s="1699"/>
      <c r="B38" s="1528"/>
      <c r="C38" s="37"/>
      <c r="D38" s="35" t="s">
        <v>123</v>
      </c>
      <c r="E38" s="34"/>
      <c r="F38" s="35" t="s">
        <v>124</v>
      </c>
      <c r="G38" s="35"/>
      <c r="H38" s="43" t="s">
        <v>125</v>
      </c>
      <c r="I38" s="43"/>
      <c r="J38" s="43" t="s">
        <v>126</v>
      </c>
      <c r="K38" s="538"/>
      <c r="L38" s="35" t="s">
        <v>127</v>
      </c>
      <c r="M38" s="42"/>
    </row>
    <row r="39" spans="1:13" x14ac:dyDescent="0.25">
      <c r="A39" s="1699"/>
      <c r="B39" s="1528"/>
      <c r="C39" s="37"/>
      <c r="D39" s="166">
        <v>2028</v>
      </c>
      <c r="E39" s="538">
        <v>1</v>
      </c>
      <c r="F39" s="166">
        <v>2029</v>
      </c>
      <c r="G39" s="538">
        <v>1</v>
      </c>
      <c r="H39" s="166">
        <v>2030</v>
      </c>
      <c r="I39" s="538">
        <v>1</v>
      </c>
      <c r="J39" s="166">
        <v>2031</v>
      </c>
      <c r="K39" s="538">
        <v>1</v>
      </c>
      <c r="L39" s="166">
        <v>2032</v>
      </c>
      <c r="M39" s="538">
        <v>1</v>
      </c>
    </row>
    <row r="40" spans="1:13" x14ac:dyDescent="0.25">
      <c r="A40" s="1699"/>
      <c r="B40" s="1528"/>
      <c r="C40" s="37"/>
      <c r="D40" s="35" t="s">
        <v>128</v>
      </c>
      <c r="E40" s="35"/>
      <c r="F40" s="35"/>
      <c r="G40" s="35"/>
      <c r="H40" s="43"/>
      <c r="I40" s="43"/>
      <c r="J40" s="43"/>
      <c r="K40" s="35"/>
      <c r="L40" s="35"/>
      <c r="M40" s="42"/>
    </row>
    <row r="41" spans="1:13" x14ac:dyDescent="0.25">
      <c r="A41" s="1699"/>
      <c r="B41" s="1528"/>
      <c r="C41" s="37"/>
      <c r="D41" s="166" t="s">
        <v>1456</v>
      </c>
      <c r="E41" s="538"/>
      <c r="F41" s="34"/>
      <c r="G41" s="35"/>
      <c r="H41" s="34"/>
      <c r="I41" s="35"/>
      <c r="J41" s="34"/>
      <c r="K41" s="35"/>
      <c r="L41" s="34"/>
      <c r="M41" s="35"/>
    </row>
    <row r="42" spans="1:13" x14ac:dyDescent="0.25">
      <c r="A42" s="1699"/>
      <c r="B42" s="1528"/>
      <c r="C42" s="37"/>
      <c r="D42" s="34">
        <v>1</v>
      </c>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2046" t="s">
        <v>137</v>
      </c>
      <c r="G46" s="2047"/>
      <c r="H46" s="2048"/>
      <c r="I46" s="2048"/>
      <c r="J46" s="2049"/>
      <c r="K46" s="156" t="s">
        <v>1453</v>
      </c>
      <c r="L46" s="1532"/>
      <c r="M46" s="1533"/>
    </row>
    <row r="47" spans="1:13" x14ac:dyDescent="0.25">
      <c r="A47" s="1699"/>
      <c r="B47" s="1528"/>
      <c r="C47" s="20"/>
      <c r="D47" s="19"/>
      <c r="E47" s="161" t="s">
        <v>100</v>
      </c>
      <c r="F47" s="2046"/>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3" ht="69.95" customHeight="1" x14ac:dyDescent="0.25">
      <c r="A49" s="1699"/>
      <c r="B49" s="13" t="s">
        <v>139</v>
      </c>
      <c r="C49" s="2026" t="s">
        <v>1486</v>
      </c>
      <c r="D49" s="1725"/>
      <c r="E49" s="1725"/>
      <c r="F49" s="1725"/>
      <c r="G49" s="1725"/>
      <c r="H49" s="1725"/>
      <c r="I49" s="1725"/>
      <c r="J49" s="1725"/>
      <c r="K49" s="1725"/>
      <c r="L49" s="1725"/>
      <c r="M49" s="1726"/>
    </row>
    <row r="50" spans="1:13" ht="27.75" customHeight="1" x14ac:dyDescent="0.25">
      <c r="A50" s="1699"/>
      <c r="B50" s="12" t="s">
        <v>141</v>
      </c>
      <c r="C50" s="1724" t="s">
        <v>1471</v>
      </c>
      <c r="D50" s="1725"/>
      <c r="E50" s="1725"/>
      <c r="F50" s="1725"/>
      <c r="G50" s="1725"/>
      <c r="H50" s="1725"/>
      <c r="I50" s="1725"/>
      <c r="J50" s="1725"/>
      <c r="K50" s="1725"/>
      <c r="L50" s="1725"/>
      <c r="M50" s="1726"/>
    </row>
    <row r="51" spans="1:13" ht="22.5" customHeight="1" x14ac:dyDescent="0.25">
      <c r="A51" s="1699"/>
      <c r="B51" s="12" t="s">
        <v>143</v>
      </c>
      <c r="C51" s="1724" t="s">
        <v>1459</v>
      </c>
      <c r="D51" s="1725"/>
      <c r="E51" s="1725"/>
      <c r="F51" s="1725"/>
      <c r="G51" s="1725"/>
      <c r="H51" s="1725"/>
      <c r="I51" s="1725"/>
      <c r="J51" s="1725"/>
      <c r="K51" s="1725"/>
      <c r="L51" s="1725"/>
      <c r="M51" s="1726"/>
    </row>
    <row r="52" spans="1:13" ht="15.75" customHeight="1" x14ac:dyDescent="0.25">
      <c r="A52" s="1699"/>
      <c r="B52" s="12" t="s">
        <v>144</v>
      </c>
      <c r="C52" s="2023" t="s">
        <v>342</v>
      </c>
      <c r="D52" s="2024"/>
      <c r="E52" s="2024"/>
      <c r="F52" s="2024"/>
      <c r="G52" s="2024"/>
      <c r="H52" s="2024"/>
      <c r="I52" s="2024"/>
      <c r="J52" s="2024"/>
      <c r="K52" s="2024"/>
      <c r="L52" s="2024"/>
      <c r="M52" s="2025"/>
    </row>
    <row r="53" spans="1:13" ht="15.75" customHeight="1" x14ac:dyDescent="0.25">
      <c r="A53" s="1506" t="s">
        <v>60</v>
      </c>
      <c r="B53" s="7" t="s">
        <v>145</v>
      </c>
      <c r="C53" s="2029" t="s">
        <v>1473</v>
      </c>
      <c r="D53" s="2030"/>
      <c r="E53" s="2030"/>
      <c r="F53" s="2030"/>
      <c r="G53" s="2030"/>
      <c r="H53" s="2030"/>
      <c r="I53" s="2030"/>
      <c r="J53" s="2030"/>
      <c r="K53" s="2030"/>
      <c r="L53" s="2030"/>
      <c r="M53" s="2031"/>
    </row>
    <row r="54" spans="1:13" ht="15.75" customHeight="1" x14ac:dyDescent="0.25">
      <c r="A54" s="1507"/>
      <c r="B54" s="7" t="s">
        <v>147</v>
      </c>
      <c r="C54" s="2029" t="s">
        <v>1460</v>
      </c>
      <c r="D54" s="2030"/>
      <c r="E54" s="2030"/>
      <c r="F54" s="2030"/>
      <c r="G54" s="2030"/>
      <c r="H54" s="2030"/>
      <c r="I54" s="2030"/>
      <c r="J54" s="2030"/>
      <c r="K54" s="2030"/>
      <c r="L54" s="2030"/>
      <c r="M54" s="2031"/>
    </row>
    <row r="55" spans="1:13" ht="15.75" customHeight="1" x14ac:dyDescent="0.25">
      <c r="A55" s="1507"/>
      <c r="B55" s="7" t="s">
        <v>149</v>
      </c>
      <c r="C55" s="2029" t="s">
        <v>1448</v>
      </c>
      <c r="D55" s="2030"/>
      <c r="E55" s="2030"/>
      <c r="F55" s="2030"/>
      <c r="G55" s="2030"/>
      <c r="H55" s="2030"/>
      <c r="I55" s="2030"/>
      <c r="J55" s="2030"/>
      <c r="K55" s="2030"/>
      <c r="L55" s="2030"/>
      <c r="M55" s="2031"/>
    </row>
    <row r="56" spans="1:13" ht="15.75" customHeight="1" x14ac:dyDescent="0.25">
      <c r="A56" s="1507"/>
      <c r="B56" s="8" t="s">
        <v>151</v>
      </c>
      <c r="C56" s="2029" t="s">
        <v>1461</v>
      </c>
      <c r="D56" s="2030"/>
      <c r="E56" s="2030"/>
      <c r="F56" s="2030"/>
      <c r="G56" s="2030"/>
      <c r="H56" s="2030"/>
      <c r="I56" s="2030"/>
      <c r="J56" s="2030"/>
      <c r="K56" s="2030"/>
      <c r="L56" s="2030"/>
      <c r="M56" s="2031"/>
    </row>
    <row r="57" spans="1:13" ht="15.75" customHeight="1" x14ac:dyDescent="0.25">
      <c r="A57" s="1507"/>
      <c r="B57" s="7" t="s">
        <v>153</v>
      </c>
      <c r="C57" s="1523" t="s">
        <v>530</v>
      </c>
      <c r="D57" s="2024"/>
      <c r="E57" s="2024"/>
      <c r="F57" s="2024"/>
      <c r="G57" s="2024"/>
      <c r="H57" s="2024"/>
      <c r="I57" s="2024"/>
      <c r="J57" s="2024"/>
      <c r="K57" s="2024"/>
      <c r="L57" s="2024"/>
      <c r="M57" s="2025"/>
    </row>
    <row r="58" spans="1:13" ht="15.75" customHeight="1" thickBot="1" x14ac:dyDescent="0.3">
      <c r="A58" s="1510"/>
      <c r="B58" s="7" t="s">
        <v>155</v>
      </c>
      <c r="C58" s="2029">
        <v>3214906897</v>
      </c>
      <c r="D58" s="2030"/>
      <c r="E58" s="2030"/>
      <c r="F58" s="2030"/>
      <c r="G58" s="2030"/>
      <c r="H58" s="2030"/>
      <c r="I58" s="2030"/>
      <c r="J58" s="2030"/>
      <c r="K58" s="2030"/>
      <c r="L58" s="2030"/>
      <c r="M58" s="2031"/>
    </row>
    <row r="59" spans="1:13" ht="15.75" customHeight="1" x14ac:dyDescent="0.25">
      <c r="A59" s="1506" t="s">
        <v>156</v>
      </c>
      <c r="B59" s="6" t="s">
        <v>157</v>
      </c>
      <c r="C59" s="2023" t="s">
        <v>1474</v>
      </c>
      <c r="D59" s="2024"/>
      <c r="E59" s="2024"/>
      <c r="F59" s="2024"/>
      <c r="G59" s="2024"/>
      <c r="H59" s="2024"/>
      <c r="I59" s="2024"/>
      <c r="J59" s="2024"/>
      <c r="K59" s="2024"/>
      <c r="L59" s="2024"/>
      <c r="M59" s="2025"/>
    </row>
    <row r="60" spans="1:13" ht="30" customHeight="1" x14ac:dyDescent="0.25">
      <c r="A60" s="1507"/>
      <c r="B60" s="6" t="s">
        <v>158</v>
      </c>
      <c r="C60" s="2023" t="s">
        <v>1475</v>
      </c>
      <c r="D60" s="2024"/>
      <c r="E60" s="2024"/>
      <c r="F60" s="2024"/>
      <c r="G60" s="2024"/>
      <c r="H60" s="2024"/>
      <c r="I60" s="2024"/>
      <c r="J60" s="2024"/>
      <c r="K60" s="2024"/>
      <c r="L60" s="2024"/>
      <c r="M60" s="2025"/>
    </row>
    <row r="61" spans="1:13" ht="30" customHeight="1" thickBot="1" x14ac:dyDescent="0.3">
      <c r="A61" s="1507"/>
      <c r="B61" s="5" t="s">
        <v>79</v>
      </c>
      <c r="C61" s="2023" t="s">
        <v>1476</v>
      </c>
      <c r="D61" s="2024"/>
      <c r="E61" s="2024"/>
      <c r="F61" s="2024"/>
      <c r="G61" s="2024"/>
      <c r="H61" s="2024"/>
      <c r="I61" s="2024"/>
      <c r="J61" s="2024"/>
      <c r="K61" s="2024"/>
      <c r="L61" s="2024"/>
      <c r="M61" s="2025"/>
    </row>
    <row r="62" spans="1:13" ht="40.5" customHeight="1" thickBot="1" x14ac:dyDescent="0.3">
      <c r="A62" s="4" t="s">
        <v>64</v>
      </c>
      <c r="B62" s="3"/>
      <c r="C62" s="1755" t="s">
        <v>1487</v>
      </c>
      <c r="D62" s="1708"/>
      <c r="E62" s="1708"/>
      <c r="F62" s="1708"/>
      <c r="G62" s="1708"/>
      <c r="H62" s="1708"/>
      <c r="I62" s="1708"/>
      <c r="J62" s="1708"/>
      <c r="K62" s="1708"/>
      <c r="L62" s="1708"/>
      <c r="M62" s="1709"/>
    </row>
  </sheetData>
  <mergeCells count="50">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K23"/>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9">
    <dataValidation allowBlank="1" showInputMessage="1" showErrorMessage="1" sqref="C4" xr:uid="{00000000-0002-0000-3100-000000000000}"/>
    <dataValidation allowBlank="1" showDropDown="1" showInputMessage="1" showErrorMessage="1" sqref="C14:D14" xr:uid="{00000000-0002-0000-3100-000001000000}"/>
    <dataValidation type="list" allowBlank="1" showInputMessage="1" showErrorMessage="1" sqref="I7:N7" xr:uid="{00000000-0002-0000-3100-000002000000}">
      <formula1>INDIRECT(#REF!)</formula1>
    </dataValidation>
    <dataValidation allowBlank="1" showInputMessage="1" showErrorMessage="1" prompt="Seleccione de la lista desplegable" sqref="B4 B7 H7" xr:uid="{00000000-0002-0000-3100-000003000000}"/>
    <dataValidation allowBlank="1" showInputMessage="1" showErrorMessage="1" prompt="Identifique el ODS a que le apunta el indicador de producto. Seleccione de la lista desplegable._x000a_" sqref="B14:B15" xr:uid="{00000000-0002-0000-3100-000004000000}"/>
    <dataValidation allowBlank="1" showInputMessage="1" showErrorMessage="1" prompt="Identifique la meta ODS a que le apunta el indicador de producto. Seleccione de la lista desplegable." sqref="E14" xr:uid="{00000000-0002-0000-3100-000005000000}"/>
    <dataValidation allowBlank="1" showInputMessage="1" showErrorMessage="1" prompt="Determine si el indicador responde a un enfoque (Derechos Humanos, Género, Diferencial, Poblacional, Ambiental y Territorial). Si responde a más de enfoque separelos por ;" sqref="B16" xr:uid="{00000000-0002-0000-31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100-000007000000}"/>
    <dataValidation allowBlank="1" showInputMessage="1" showErrorMessage="1" prompt="Incluir una ficha por cada indicador, ya sea de producto o de resultado" sqref="B1" xr:uid="{00000000-0002-0000-3100-000008000000}"/>
  </dataValidations>
  <hyperlinks>
    <hyperlink ref="C57:M57" r:id="rId1" display="dmoraa@sdis.gov.co"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39997558519241921"/>
  </sheetPr>
  <dimension ref="A1:M62"/>
  <sheetViews>
    <sheetView zoomScale="85" zoomScaleNormal="85" workbookViewId="0">
      <selection activeCell="P20" sqref="P20"/>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1488</v>
      </c>
      <c r="C1" s="108"/>
      <c r="D1" s="108"/>
      <c r="E1" s="108"/>
      <c r="F1" s="108"/>
      <c r="G1" s="108"/>
      <c r="H1" s="108"/>
      <c r="I1" s="108"/>
      <c r="J1" s="108"/>
      <c r="K1" s="108"/>
      <c r="L1" s="108"/>
      <c r="M1" s="107"/>
    </row>
    <row r="2" spans="1:13" x14ac:dyDescent="0.25">
      <c r="A2" s="1542" t="s">
        <v>67</v>
      </c>
      <c r="B2" s="106" t="s">
        <v>68</v>
      </c>
      <c r="C2" s="1873" t="s">
        <v>1489</v>
      </c>
      <c r="D2" s="1874"/>
      <c r="E2" s="1874"/>
      <c r="F2" s="1874"/>
      <c r="G2" s="1874"/>
      <c r="H2" s="1874"/>
      <c r="I2" s="1874"/>
      <c r="J2" s="1874"/>
      <c r="K2" s="1874"/>
      <c r="L2" s="1874"/>
      <c r="M2" s="1875"/>
    </row>
    <row r="3" spans="1:13" ht="31.5" x14ac:dyDescent="0.25">
      <c r="A3" s="1543"/>
      <c r="B3" s="13" t="s">
        <v>1016</v>
      </c>
      <c r="C3" s="1520" t="s">
        <v>1490</v>
      </c>
      <c r="D3" s="1521"/>
      <c r="E3" s="1521"/>
      <c r="F3" s="1521"/>
      <c r="G3" s="1521"/>
      <c r="H3" s="1521"/>
      <c r="I3" s="1521"/>
      <c r="J3" s="1521"/>
      <c r="K3" s="1521"/>
      <c r="L3" s="1521"/>
      <c r="M3" s="1522"/>
    </row>
    <row r="4" spans="1:13" x14ac:dyDescent="0.25">
      <c r="A4" s="1543"/>
      <c r="B4" s="65" t="s">
        <v>72</v>
      </c>
      <c r="C4" s="1520" t="s">
        <v>241</v>
      </c>
      <c r="D4" s="1521"/>
      <c r="E4" s="1552"/>
      <c r="F4" s="1553" t="s">
        <v>74</v>
      </c>
      <c r="G4" s="1554"/>
      <c r="H4" s="102">
        <v>18</v>
      </c>
      <c r="I4" s="1832"/>
      <c r="J4" s="1521"/>
      <c r="K4" s="1521"/>
      <c r="L4" s="1521"/>
      <c r="M4" s="1522"/>
    </row>
    <row r="5" spans="1:13" x14ac:dyDescent="0.25">
      <c r="A5" s="1543"/>
      <c r="B5" s="65" t="s">
        <v>75</v>
      </c>
      <c r="C5" s="2098" t="s">
        <v>1491</v>
      </c>
      <c r="D5" s="2099"/>
      <c r="E5" s="2099"/>
      <c r="F5" s="2099"/>
      <c r="G5" s="2099"/>
      <c r="H5" s="2099"/>
      <c r="I5" s="2099"/>
      <c r="J5" s="2099"/>
      <c r="K5" s="2099"/>
      <c r="L5" s="2099"/>
      <c r="M5" s="2100"/>
    </row>
    <row r="6" spans="1:13" x14ac:dyDescent="0.25">
      <c r="A6" s="1543"/>
      <c r="B6" s="65" t="s">
        <v>76</v>
      </c>
      <c r="C6" s="2098" t="s">
        <v>1492</v>
      </c>
      <c r="D6" s="2099"/>
      <c r="E6" s="2099"/>
      <c r="F6" s="2099"/>
      <c r="G6" s="2099"/>
      <c r="H6" s="2099"/>
      <c r="I6" s="2099"/>
      <c r="J6" s="2099"/>
      <c r="K6" s="2099"/>
      <c r="L6" s="2099"/>
      <c r="M6" s="2100"/>
    </row>
    <row r="7" spans="1:13" x14ac:dyDescent="0.25">
      <c r="A7" s="1543"/>
      <c r="B7" s="13" t="s">
        <v>929</v>
      </c>
      <c r="C7" s="2101" t="s">
        <v>1493</v>
      </c>
      <c r="D7" s="2102"/>
      <c r="E7" s="99"/>
      <c r="F7" s="99"/>
      <c r="G7" s="98"/>
      <c r="H7" s="97" t="s">
        <v>79</v>
      </c>
      <c r="I7" s="2103" t="s">
        <v>1494</v>
      </c>
      <c r="J7" s="2102"/>
      <c r="K7" s="2102"/>
      <c r="L7" s="2102"/>
      <c r="M7" s="2104"/>
    </row>
    <row r="8" spans="1:13" x14ac:dyDescent="0.25">
      <c r="A8" s="1543"/>
      <c r="B8" s="1689" t="s">
        <v>77</v>
      </c>
      <c r="C8" s="96"/>
      <c r="D8" s="95"/>
      <c r="E8" s="95"/>
      <c r="F8" s="95"/>
      <c r="G8" s="95"/>
      <c r="H8" s="95"/>
      <c r="I8" s="95"/>
      <c r="J8" s="95"/>
      <c r="K8" s="95"/>
      <c r="L8" s="61"/>
      <c r="M8" s="60"/>
    </row>
    <row r="9" spans="1:13" x14ac:dyDescent="0.25">
      <c r="A9" s="1543"/>
      <c r="B9" s="1690"/>
      <c r="C9" s="2103" t="s">
        <v>1494</v>
      </c>
      <c r="D9" s="2102"/>
      <c r="E9" s="2102"/>
      <c r="F9" s="2102"/>
      <c r="G9" s="2104"/>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59.25" customHeight="1" x14ac:dyDescent="0.25">
      <c r="A11" s="1543"/>
      <c r="B11" s="13" t="s">
        <v>85</v>
      </c>
      <c r="C11" s="2105" t="s">
        <v>1495</v>
      </c>
      <c r="D11" s="2106"/>
      <c r="E11" s="2106"/>
      <c r="F11" s="2106"/>
      <c r="G11" s="2106"/>
      <c r="H11" s="2106"/>
      <c r="I11" s="2106"/>
      <c r="J11" s="2106"/>
      <c r="K11" s="2106"/>
      <c r="L11" s="2106"/>
      <c r="M11" s="2107"/>
    </row>
    <row r="12" spans="1:13" ht="45" customHeight="1" x14ac:dyDescent="0.25">
      <c r="A12" s="1543"/>
      <c r="B12" s="605" t="s">
        <v>1021</v>
      </c>
      <c r="C12" s="2097" t="s">
        <v>1496</v>
      </c>
      <c r="D12" s="2097"/>
      <c r="E12" s="2097"/>
      <c r="F12" s="2097"/>
      <c r="G12" s="2097"/>
      <c r="H12" s="2097"/>
      <c r="I12" s="2097"/>
      <c r="J12" s="2097"/>
      <c r="K12" s="2097"/>
      <c r="L12" s="2097"/>
      <c r="M12" s="2097"/>
    </row>
    <row r="13" spans="1:13" ht="45" customHeight="1" x14ac:dyDescent="0.25">
      <c r="A13" s="1543"/>
      <c r="B13" s="13" t="s">
        <v>1023</v>
      </c>
      <c r="C13" s="1517" t="s">
        <v>1024</v>
      </c>
      <c r="D13" s="1518"/>
      <c r="E13" s="1518"/>
      <c r="F13" s="1518"/>
      <c r="G13" s="1518"/>
      <c r="H13" s="1518"/>
      <c r="I13" s="1518"/>
      <c r="J13" s="1518"/>
      <c r="K13" s="1518"/>
      <c r="L13" s="1518"/>
      <c r="M13" s="1519"/>
    </row>
    <row r="14" spans="1:13" ht="41.25" customHeight="1" x14ac:dyDescent="0.25">
      <c r="A14" s="1543"/>
      <c r="B14" s="1689" t="s">
        <v>1025</v>
      </c>
      <c r="C14" s="1517" t="s">
        <v>446</v>
      </c>
      <c r="D14" s="1518"/>
      <c r="E14" s="93" t="s">
        <v>1026</v>
      </c>
      <c r="F14" s="1718" t="s">
        <v>498</v>
      </c>
      <c r="G14" s="1515"/>
      <c r="H14" s="1515"/>
      <c r="I14" s="1515"/>
      <c r="J14" s="1515"/>
      <c r="K14" s="1515"/>
      <c r="L14" s="1515"/>
      <c r="M14" s="1516"/>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462</v>
      </c>
      <c r="D16" s="1515"/>
      <c r="E16" s="1515"/>
      <c r="F16" s="1515"/>
      <c r="G16" s="1515"/>
      <c r="H16" s="1515"/>
      <c r="I16" s="1515"/>
      <c r="J16" s="1515"/>
      <c r="K16" s="1515"/>
      <c r="L16" s="1515"/>
      <c r="M16" s="1516"/>
    </row>
    <row r="17" spans="1:13" ht="15.75" customHeight="1" x14ac:dyDescent="0.25">
      <c r="A17" s="1699"/>
      <c r="B17" s="12" t="s">
        <v>1028</v>
      </c>
      <c r="C17" s="1517" t="s">
        <v>1497</v>
      </c>
      <c r="D17" s="1518"/>
      <c r="E17" s="1518"/>
      <c r="F17" s="1518"/>
      <c r="G17" s="1518"/>
      <c r="H17" s="1518"/>
      <c r="I17" s="1518"/>
      <c r="J17" s="1518"/>
      <c r="K17" s="1518"/>
      <c r="L17" s="1518"/>
      <c r="M17" s="1519"/>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2094" t="s">
        <v>1498</v>
      </c>
      <c r="G22" s="2094"/>
      <c r="H22" s="2094"/>
      <c r="I22" s="2094"/>
      <c r="J22" s="2094"/>
      <c r="K22" s="2094"/>
      <c r="L22" s="2094"/>
      <c r="M22" s="2095"/>
    </row>
    <row r="23" spans="1:13" x14ac:dyDescent="0.25">
      <c r="A23" s="1699"/>
      <c r="B23" s="1528"/>
      <c r="C23" s="80" t="s">
        <v>99</v>
      </c>
      <c r="D23" s="67" t="s">
        <v>933</v>
      </c>
      <c r="E23" s="78" t="s">
        <v>101</v>
      </c>
      <c r="F23" s="1857"/>
      <c r="G23" s="1857"/>
      <c r="H23" s="1857"/>
      <c r="I23" s="1857"/>
      <c r="J23" s="1857"/>
      <c r="K23" s="1857"/>
      <c r="L23" s="1857"/>
      <c r="M23" s="2096"/>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933</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1412">
        <v>0.95</v>
      </c>
      <c r="E30" s="57"/>
      <c r="F30" s="55" t="s">
        <v>112</v>
      </c>
      <c r="G30" s="67">
        <v>2021</v>
      </c>
      <c r="H30" s="57"/>
      <c r="I30" s="55" t="s">
        <v>113</v>
      </c>
      <c r="J30" s="120" t="s">
        <v>1499</v>
      </c>
      <c r="K30" s="116"/>
      <c r="L30" s="119"/>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1260</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v>0.95</v>
      </c>
      <c r="E37" s="36"/>
      <c r="F37" s="29">
        <v>0.95</v>
      </c>
      <c r="G37" s="36"/>
      <c r="H37" s="29">
        <v>0.95</v>
      </c>
      <c r="I37" s="36"/>
      <c r="J37" s="29"/>
      <c r="K37" s="36"/>
      <c r="L37" s="29"/>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v>0.95</v>
      </c>
      <c r="G43" s="1525"/>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933</v>
      </c>
      <c r="F47" s="15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6.25" customHeight="1" x14ac:dyDescent="0.25">
      <c r="A49" s="1699"/>
      <c r="B49" s="13" t="s">
        <v>139</v>
      </c>
      <c r="C49" s="2087" t="s">
        <v>1500</v>
      </c>
      <c r="D49" s="2088"/>
      <c r="E49" s="2088"/>
      <c r="F49" s="2088"/>
      <c r="G49" s="2088"/>
      <c r="H49" s="2088"/>
      <c r="I49" s="2088"/>
      <c r="J49" s="2088"/>
      <c r="K49" s="2088"/>
      <c r="L49" s="2088"/>
      <c r="M49" s="2089"/>
    </row>
    <row r="50" spans="1:13" x14ac:dyDescent="0.25">
      <c r="A50" s="1699"/>
      <c r="B50" s="12" t="s">
        <v>141</v>
      </c>
      <c r="C50" s="606" t="s">
        <v>1501</v>
      </c>
      <c r="D50" s="607"/>
      <c r="E50" s="607"/>
      <c r="F50" s="607"/>
      <c r="G50" s="607"/>
      <c r="H50" s="607"/>
      <c r="I50" s="607"/>
      <c r="J50" s="607"/>
      <c r="K50" s="607"/>
      <c r="L50" s="607"/>
      <c r="M50" s="608"/>
    </row>
    <row r="51" spans="1:13" x14ac:dyDescent="0.25">
      <c r="A51" s="1699"/>
      <c r="B51" s="12" t="s">
        <v>143</v>
      </c>
      <c r="C51" s="11"/>
      <c r="D51" s="10"/>
      <c r="E51" s="10"/>
      <c r="F51" s="10"/>
      <c r="G51" s="10"/>
      <c r="H51" s="10"/>
      <c r="I51" s="10"/>
      <c r="J51" s="10"/>
      <c r="K51" s="10"/>
      <c r="L51" s="10"/>
      <c r="M51" s="9"/>
    </row>
    <row r="52" spans="1:13" ht="16.5" thickBot="1" x14ac:dyDescent="0.3">
      <c r="A52" s="1699"/>
      <c r="B52" s="12" t="s">
        <v>144</v>
      </c>
      <c r="C52" s="11">
        <v>2021</v>
      </c>
      <c r="D52" s="10"/>
      <c r="E52" s="10"/>
      <c r="F52" s="10"/>
      <c r="G52" s="10"/>
      <c r="H52" s="10"/>
      <c r="I52" s="10"/>
      <c r="J52" s="10"/>
      <c r="K52" s="10"/>
      <c r="L52" s="10"/>
      <c r="M52" s="9"/>
    </row>
    <row r="53" spans="1:13" ht="15.75" customHeight="1" x14ac:dyDescent="0.25">
      <c r="A53" s="1506" t="s">
        <v>60</v>
      </c>
      <c r="B53" s="7" t="s">
        <v>145</v>
      </c>
      <c r="C53" s="2090" t="s">
        <v>1502</v>
      </c>
      <c r="D53" s="2091"/>
      <c r="E53" s="2091"/>
      <c r="F53" s="2091"/>
      <c r="G53" s="2091"/>
      <c r="H53" s="2091"/>
      <c r="I53" s="2091"/>
      <c r="J53" s="2091"/>
      <c r="K53" s="2091"/>
      <c r="L53" s="2091"/>
      <c r="M53" s="2092"/>
    </row>
    <row r="54" spans="1:13" x14ac:dyDescent="0.25">
      <c r="A54" s="1507"/>
      <c r="B54" s="7" t="s">
        <v>147</v>
      </c>
      <c r="C54" s="2021" t="s">
        <v>1503</v>
      </c>
      <c r="D54" s="2022"/>
      <c r="E54" s="2022"/>
      <c r="F54" s="2022"/>
      <c r="G54" s="2022"/>
      <c r="H54" s="2022"/>
      <c r="I54" s="2022"/>
      <c r="J54" s="2022"/>
      <c r="K54" s="2022"/>
      <c r="L54" s="2022"/>
      <c r="M54" s="2093"/>
    </row>
    <row r="55" spans="1:13" x14ac:dyDescent="0.25">
      <c r="A55" s="1507"/>
      <c r="B55" s="7" t="s">
        <v>149</v>
      </c>
      <c r="C55" s="2021" t="s">
        <v>1494</v>
      </c>
      <c r="D55" s="2022"/>
      <c r="E55" s="2022"/>
      <c r="F55" s="2022"/>
      <c r="G55" s="2022"/>
      <c r="H55" s="2022"/>
      <c r="I55" s="2022"/>
      <c r="J55" s="2022"/>
      <c r="K55" s="2022"/>
      <c r="L55" s="2022"/>
      <c r="M55" s="2093"/>
    </row>
    <row r="56" spans="1:13" ht="15.75" customHeight="1" x14ac:dyDescent="0.25">
      <c r="A56" s="1507"/>
      <c r="B56" s="8" t="s">
        <v>151</v>
      </c>
      <c r="C56" s="2021" t="s">
        <v>1504</v>
      </c>
      <c r="D56" s="2022"/>
      <c r="E56" s="2022"/>
      <c r="F56" s="2022"/>
      <c r="G56" s="2022"/>
      <c r="H56" s="2022"/>
      <c r="I56" s="2022"/>
      <c r="J56" s="2022"/>
      <c r="K56" s="2022"/>
      <c r="L56" s="2022"/>
      <c r="M56" s="2093"/>
    </row>
    <row r="57" spans="1:13" ht="15.75" customHeight="1" x14ac:dyDescent="0.25">
      <c r="A57" s="1507"/>
      <c r="B57" s="7" t="s">
        <v>153</v>
      </c>
      <c r="C57" s="2072" t="s">
        <v>1505</v>
      </c>
      <c r="D57" s="2073"/>
      <c r="E57" s="2073"/>
      <c r="F57" s="2073"/>
      <c r="G57" s="2073"/>
      <c r="H57" s="2073"/>
      <c r="I57" s="2073"/>
      <c r="J57" s="2073"/>
      <c r="K57" s="2073"/>
      <c r="L57" s="2073"/>
      <c r="M57" s="2074"/>
    </row>
    <row r="58" spans="1:13" ht="16.5" thickBot="1" x14ac:dyDescent="0.3">
      <c r="A58" s="1510"/>
      <c r="B58" s="7" t="s">
        <v>155</v>
      </c>
      <c r="C58" s="2075" t="s">
        <v>1506</v>
      </c>
      <c r="D58" s="2076"/>
      <c r="E58" s="2076"/>
      <c r="F58" s="2076"/>
      <c r="G58" s="2076"/>
      <c r="H58" s="2076"/>
      <c r="I58" s="2076"/>
      <c r="J58" s="2076"/>
      <c r="K58" s="2076"/>
      <c r="L58" s="2076"/>
      <c r="M58" s="2077"/>
    </row>
    <row r="59" spans="1:13" ht="15.75" customHeight="1" x14ac:dyDescent="0.25">
      <c r="A59" s="1506" t="s">
        <v>156</v>
      </c>
      <c r="B59" s="6" t="s">
        <v>157</v>
      </c>
      <c r="C59" s="2078" t="s">
        <v>1507</v>
      </c>
      <c r="D59" s="2079"/>
      <c r="E59" s="2079"/>
      <c r="F59" s="2079"/>
      <c r="G59" s="2079"/>
      <c r="H59" s="2079"/>
      <c r="I59" s="2079"/>
      <c r="J59" s="2079"/>
      <c r="K59" s="2079"/>
      <c r="L59" s="2079"/>
      <c r="M59" s="2080"/>
    </row>
    <row r="60" spans="1:13" ht="30" customHeight="1" x14ac:dyDescent="0.25">
      <c r="A60" s="1507"/>
      <c r="B60" s="6" t="s">
        <v>158</v>
      </c>
      <c r="C60" s="2081" t="s">
        <v>1143</v>
      </c>
      <c r="D60" s="2082"/>
      <c r="E60" s="2082"/>
      <c r="F60" s="2082"/>
      <c r="G60" s="2082"/>
      <c r="H60" s="2082"/>
      <c r="I60" s="2082"/>
      <c r="J60" s="2082"/>
      <c r="K60" s="2082"/>
      <c r="L60" s="2082"/>
      <c r="M60" s="2083"/>
    </row>
    <row r="61" spans="1:13" ht="30" customHeight="1" thickBot="1" x14ac:dyDescent="0.3">
      <c r="A61" s="1507"/>
      <c r="B61" s="5" t="s">
        <v>79</v>
      </c>
      <c r="C61" s="2084" t="s">
        <v>1494</v>
      </c>
      <c r="D61" s="2085"/>
      <c r="E61" s="2085"/>
      <c r="F61" s="2085"/>
      <c r="G61" s="2085"/>
      <c r="H61" s="2085"/>
      <c r="I61" s="2085"/>
      <c r="J61" s="2085"/>
      <c r="K61" s="2085"/>
      <c r="L61" s="2085"/>
      <c r="M61" s="2086"/>
    </row>
    <row r="62" spans="1:13" ht="130.5" customHeight="1" thickBot="1" x14ac:dyDescent="0.3">
      <c r="A62" s="4" t="s">
        <v>64</v>
      </c>
      <c r="B62" s="3"/>
      <c r="C62" s="1707" t="s">
        <v>1508</v>
      </c>
      <c r="D62" s="1708"/>
      <c r="E62" s="1708"/>
      <c r="F62" s="1708"/>
      <c r="G62" s="1708"/>
      <c r="H62" s="1708"/>
      <c r="I62" s="1708"/>
      <c r="J62" s="1708"/>
      <c r="K62" s="1708"/>
      <c r="L62" s="1708"/>
      <c r="M62" s="1709"/>
    </row>
  </sheetData>
  <mergeCells count="50">
    <mergeCell ref="A2:A15"/>
    <mergeCell ref="C2:M2"/>
    <mergeCell ref="C3:M3"/>
    <mergeCell ref="F4:G4"/>
    <mergeCell ref="I4:M4"/>
    <mergeCell ref="C5:M5"/>
    <mergeCell ref="C6:M6"/>
    <mergeCell ref="C7:D7"/>
    <mergeCell ref="I7:M7"/>
    <mergeCell ref="B8:B10"/>
    <mergeCell ref="C9:G9"/>
    <mergeCell ref="I9:J9"/>
    <mergeCell ref="C10:D10"/>
    <mergeCell ref="F10:G10"/>
    <mergeCell ref="I10:J10"/>
    <mergeCell ref="C11:M11"/>
    <mergeCell ref="C12:M12"/>
    <mergeCell ref="C13:M13"/>
    <mergeCell ref="B14:B15"/>
    <mergeCell ref="C14:D14"/>
    <mergeCell ref="C15:M15"/>
    <mergeCell ref="F14:M14"/>
    <mergeCell ref="C55:M55"/>
    <mergeCell ref="C56:M56"/>
    <mergeCell ref="A16:A52"/>
    <mergeCell ref="C16:M16"/>
    <mergeCell ref="C17:M17"/>
    <mergeCell ref="B18:B24"/>
    <mergeCell ref="F22:M23"/>
    <mergeCell ref="B25:B28"/>
    <mergeCell ref="B32:B34"/>
    <mergeCell ref="B35:B44"/>
    <mergeCell ref="F43:G43"/>
    <mergeCell ref="H43:I43"/>
    <mergeCell ref="C62:M62"/>
    <mergeCell ref="C4:E4"/>
    <mergeCell ref="C57:M57"/>
    <mergeCell ref="C58:M58"/>
    <mergeCell ref="A59:A61"/>
    <mergeCell ref="C59:M59"/>
    <mergeCell ref="C60:M60"/>
    <mergeCell ref="C61:M61"/>
    <mergeCell ref="B45:B48"/>
    <mergeCell ref="F46:F47"/>
    <mergeCell ref="G46:J47"/>
    <mergeCell ref="L46:M47"/>
    <mergeCell ref="C49:M49"/>
    <mergeCell ref="A53:A58"/>
    <mergeCell ref="C53:M53"/>
    <mergeCell ref="C54:M54"/>
  </mergeCells>
  <dataValidations count="7">
    <dataValidation allowBlank="1" showInputMessage="1" showErrorMessage="1" prompt="Seleccione de la lista desplegable" sqref="B4 B7 H7" xr:uid="{00000000-0002-0000-3200-000000000000}"/>
    <dataValidation allowBlank="1" showInputMessage="1" showErrorMessage="1" prompt="Incluir una ficha por cada indicador, ya sea de producto o de resultado" sqref="B1" xr:uid="{00000000-0002-0000-3200-000001000000}"/>
    <dataValidation allowBlank="1" showInputMessage="1" showErrorMessage="1" prompt="Identifique el ODS a que le apunta el indicador de producto. Seleccione de la lista desplegable._x000a_" sqref="B14:B15" xr:uid="{00000000-0002-0000-3200-000002000000}"/>
    <dataValidation allowBlank="1" showInputMessage="1" showErrorMessage="1" prompt="Identifique la meta ODS a que le apunta el indicador de producto. Seleccione de la lista desplegable." sqref="E14" xr:uid="{00000000-0002-0000-32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200-000005000000}"/>
    <dataValidation type="list" allowBlank="1" showInputMessage="1" showErrorMessage="1" sqref="I7:M7" xr:uid="{00000000-0002-0000-3200-000006000000}">
      <formula1>INDIRECT($C$7)</formula1>
    </dataValidation>
  </dataValidations>
  <hyperlinks>
    <hyperlink ref="C57:M57" r:id="rId1" display="carlose.marin@idipron.gov.co" xr:uid="{00000000-0004-0000-3200-000000000000}"/>
  </hyperlinks>
  <pageMargins left="0.7" right="0.7" top="0.75" bottom="0.75" header="0.3" footer="0.3"/>
  <pageSetup paperSize="9" orientation="portrait" horizontalDpi="1200" verticalDpi="12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39997558519241921"/>
  </sheetPr>
  <dimension ref="A1:M62"/>
  <sheetViews>
    <sheetView topLeftCell="A32" zoomScale="85" zoomScaleNormal="85" workbookViewId="0">
      <selection activeCell="C55" sqref="C55:M5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48" customHeight="1" thickBot="1" x14ac:dyDescent="0.3">
      <c r="A1" s="110"/>
      <c r="B1" s="109" t="s">
        <v>1509</v>
      </c>
      <c r="C1" s="108"/>
      <c r="D1" s="108"/>
      <c r="E1" s="108"/>
      <c r="F1" s="108"/>
      <c r="G1" s="108"/>
      <c r="H1" s="108"/>
      <c r="I1" s="108"/>
      <c r="J1" s="108"/>
      <c r="K1" s="108"/>
      <c r="L1" s="108"/>
      <c r="M1" s="107"/>
    </row>
    <row r="2" spans="1:13" ht="48" customHeight="1" x14ac:dyDescent="0.25">
      <c r="A2" s="1542" t="s">
        <v>67</v>
      </c>
      <c r="B2" s="106" t="s">
        <v>68</v>
      </c>
      <c r="C2" s="1744" t="s">
        <v>1510</v>
      </c>
      <c r="D2" s="1745"/>
      <c r="E2" s="1745"/>
      <c r="F2" s="1745"/>
      <c r="G2" s="1745"/>
      <c r="H2" s="1745"/>
      <c r="I2" s="1745"/>
      <c r="J2" s="1745"/>
      <c r="K2" s="1745"/>
      <c r="L2" s="1745"/>
      <c r="M2" s="1746"/>
    </row>
    <row r="3" spans="1:13" ht="31.5" x14ac:dyDescent="0.25">
      <c r="A3" s="1543"/>
      <c r="B3" s="13" t="s">
        <v>1016</v>
      </c>
      <c r="C3" s="1548" t="s">
        <v>1017</v>
      </c>
      <c r="D3" s="1550"/>
      <c r="E3" s="1550"/>
      <c r="F3" s="1550"/>
      <c r="G3" s="1550"/>
      <c r="H3" s="1550"/>
      <c r="I3" s="1550"/>
      <c r="J3" s="1550"/>
      <c r="K3" s="1550"/>
      <c r="L3" s="1550"/>
      <c r="M3" s="1551"/>
    </row>
    <row r="4" spans="1:13" x14ac:dyDescent="0.25">
      <c r="A4" s="1543"/>
      <c r="B4" s="65" t="s">
        <v>72</v>
      </c>
      <c r="D4" s="104" t="s">
        <v>1511</v>
      </c>
      <c r="E4" s="103"/>
      <c r="F4" s="1749" t="s">
        <v>74</v>
      </c>
      <c r="G4" s="1750"/>
      <c r="H4" s="102" t="s">
        <v>1511</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05"/>
      <c r="D6" s="101"/>
      <c r="E6" s="101"/>
      <c r="F6" s="101"/>
      <c r="G6" s="101"/>
      <c r="H6" s="101"/>
      <c r="I6" s="101"/>
      <c r="J6" s="101"/>
      <c r="K6" s="101"/>
      <c r="L6" s="101"/>
      <c r="M6" s="100"/>
    </row>
    <row r="7" spans="1:13" x14ac:dyDescent="0.25">
      <c r="A7" s="1543"/>
      <c r="B7" s="13" t="s">
        <v>929</v>
      </c>
      <c r="C7" s="612" t="s">
        <v>512</v>
      </c>
      <c r="D7" s="124"/>
      <c r="E7" s="99"/>
      <c r="F7" s="99"/>
      <c r="G7" s="98"/>
      <c r="H7" s="97" t="s">
        <v>79</v>
      </c>
      <c r="I7" s="1" t="s">
        <v>1512</v>
      </c>
      <c r="J7" s="567"/>
      <c r="K7" s="567"/>
      <c r="L7" s="567"/>
      <c r="M7" s="568"/>
    </row>
    <row r="8" spans="1:13" ht="15.75" customHeight="1" x14ac:dyDescent="0.25">
      <c r="A8" s="1543"/>
      <c r="B8" s="1689" t="s">
        <v>77</v>
      </c>
      <c r="C8" s="96"/>
      <c r="D8" s="95"/>
      <c r="E8" s="95"/>
      <c r="F8" s="95"/>
      <c r="G8" s="95"/>
      <c r="H8" s="95"/>
      <c r="I8" s="95"/>
      <c r="J8" s="95"/>
      <c r="K8" s="95"/>
      <c r="L8" s="61"/>
      <c r="M8" s="60"/>
    </row>
    <row r="9" spans="1:13" x14ac:dyDescent="0.25">
      <c r="A9" s="1543"/>
      <c r="B9" s="1690"/>
      <c r="C9" s="1558" t="s">
        <v>1512</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x14ac:dyDescent="0.25">
      <c r="A11" s="1543"/>
      <c r="B11" s="13" t="s">
        <v>85</v>
      </c>
      <c r="C11" s="1724" t="s">
        <v>1513</v>
      </c>
      <c r="D11" s="1725"/>
      <c r="E11" s="1725"/>
      <c r="F11" s="1725"/>
      <c r="G11" s="1725"/>
      <c r="H11" s="1725"/>
      <c r="I11" s="1725"/>
      <c r="J11" s="1725"/>
      <c r="K11" s="1725"/>
      <c r="L11" s="1725"/>
      <c r="M11" s="1726"/>
    </row>
    <row r="12" spans="1:13" x14ac:dyDescent="0.25">
      <c r="A12" s="1543"/>
      <c r="B12" s="13" t="s">
        <v>1021</v>
      </c>
      <c r="C12" s="1724" t="s">
        <v>1514</v>
      </c>
      <c r="D12" s="1725"/>
      <c r="E12" s="1725"/>
      <c r="F12" s="1725"/>
      <c r="G12" s="1725"/>
      <c r="H12" s="1725"/>
      <c r="I12" s="1725"/>
      <c r="J12" s="1725"/>
      <c r="K12" s="1725"/>
      <c r="L12" s="1725"/>
      <c r="M12" s="1726"/>
    </row>
    <row r="13" spans="1:13" ht="31.5" x14ac:dyDescent="0.25">
      <c r="A13" s="1543"/>
      <c r="B13" s="13" t="s">
        <v>1023</v>
      </c>
      <c r="C13" s="1724" t="s">
        <v>1515</v>
      </c>
      <c r="D13" s="1725"/>
      <c r="E13" s="1725"/>
      <c r="F13" s="1725"/>
      <c r="G13" s="1725"/>
      <c r="H13" s="1725"/>
      <c r="I13" s="1725"/>
      <c r="J13" s="1725"/>
      <c r="K13" s="1725"/>
      <c r="L13" s="1725"/>
      <c r="M13" s="1726"/>
    </row>
    <row r="14" spans="1:13" ht="16.5" x14ac:dyDescent="0.25">
      <c r="A14" s="1543"/>
      <c r="B14" s="1689" t="s">
        <v>1025</v>
      </c>
      <c r="C14" s="1738" t="s">
        <v>508</v>
      </c>
      <c r="D14" s="1739"/>
      <c r="E14" s="127" t="s">
        <v>1026</v>
      </c>
      <c r="F14" s="2108" t="s">
        <v>509</v>
      </c>
      <c r="G14" s="2109"/>
      <c r="H14" s="2109"/>
      <c r="I14" s="2109"/>
      <c r="J14" s="2109"/>
      <c r="K14" s="2109"/>
      <c r="L14" s="2109"/>
      <c r="M14" s="2110"/>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38" t="s">
        <v>510</v>
      </c>
      <c r="D16" s="1739"/>
      <c r="E16" s="1739"/>
      <c r="F16" s="1739"/>
      <c r="G16" s="1739"/>
      <c r="H16" s="1739"/>
      <c r="I16" s="1739"/>
      <c r="J16" s="1739"/>
      <c r="K16" s="1739"/>
      <c r="L16" s="1739"/>
      <c r="M16" s="1740"/>
    </row>
    <row r="17" spans="1:13" x14ac:dyDescent="0.25">
      <c r="A17" s="1699"/>
      <c r="B17" s="12" t="s">
        <v>1028</v>
      </c>
      <c r="C17" s="1738" t="s">
        <v>1516</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101</v>
      </c>
      <c r="F23" s="82" t="s">
        <v>102</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100</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547">
        <v>0</v>
      </c>
      <c r="E30" s="146"/>
      <c r="F30" s="145" t="s">
        <v>112</v>
      </c>
      <c r="G30" s="135">
        <v>2021</v>
      </c>
      <c r="H30" s="146"/>
      <c r="I30" s="145" t="s">
        <v>113</v>
      </c>
      <c r="J30" s="1767" t="s">
        <v>1517</v>
      </c>
      <c r="K30" s="1739"/>
      <c r="L30" s="1768"/>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6">
        <v>2022</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v>0.33329999999999999</v>
      </c>
      <c r="E37" s="36"/>
      <c r="F37" s="29">
        <v>0.33329999999999999</v>
      </c>
      <c r="G37" s="36"/>
      <c r="H37" s="29">
        <v>0.33329999999999999</v>
      </c>
      <c r="I37" s="36"/>
      <c r="J37" s="29">
        <v>1</v>
      </c>
      <c r="K37" s="36"/>
      <c r="L37" s="29">
        <v>1</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v>1</v>
      </c>
      <c r="E39" s="36"/>
      <c r="F39" s="29">
        <v>1</v>
      </c>
      <c r="G39" s="36"/>
      <c r="H39" s="29">
        <v>1</v>
      </c>
      <c r="I39" s="36"/>
      <c r="J39" s="29">
        <v>1</v>
      </c>
      <c r="K39" s="36"/>
      <c r="L39" s="29">
        <v>1</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v>1</v>
      </c>
      <c r="E41" s="36"/>
      <c r="F41" s="29">
        <v>1</v>
      </c>
      <c r="G41" s="36"/>
      <c r="H41" s="29">
        <v>1</v>
      </c>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t="s">
        <v>1518</v>
      </c>
      <c r="G43" s="1525"/>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t="s">
        <v>1519</v>
      </c>
      <c r="M46" s="1533"/>
    </row>
    <row r="47" spans="1:13" x14ac:dyDescent="0.25">
      <c r="A47" s="1699"/>
      <c r="B47" s="1528"/>
      <c r="C47" s="20"/>
      <c r="D47" s="19" t="s">
        <v>100</v>
      </c>
      <c r="E47" s="161"/>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x14ac:dyDescent="0.25">
      <c r="A49" s="1699"/>
      <c r="B49" s="13" t="s">
        <v>139</v>
      </c>
      <c r="C49" s="1724" t="s">
        <v>1520</v>
      </c>
      <c r="D49" s="1725"/>
      <c r="E49" s="1725"/>
      <c r="F49" s="1725"/>
      <c r="G49" s="1725"/>
      <c r="H49" s="1725"/>
      <c r="I49" s="1725"/>
      <c r="J49" s="1725"/>
      <c r="K49" s="1725"/>
      <c r="L49" s="1725"/>
      <c r="M49" s="1726"/>
    </row>
    <row r="50" spans="1:13" x14ac:dyDescent="0.25">
      <c r="A50" s="1699"/>
      <c r="B50" s="12" t="s">
        <v>141</v>
      </c>
      <c r="C50" s="1724" t="s">
        <v>1517</v>
      </c>
      <c r="D50" s="1725"/>
      <c r="E50" s="1725"/>
      <c r="F50" s="1725"/>
      <c r="G50" s="1725"/>
      <c r="H50" s="1725"/>
      <c r="I50" s="1725"/>
      <c r="J50" s="1725"/>
      <c r="K50" s="1725"/>
      <c r="L50" s="1725"/>
      <c r="M50" s="1726"/>
    </row>
    <row r="51" spans="1:13" x14ac:dyDescent="0.25">
      <c r="A51" s="1699"/>
      <c r="B51" s="12" t="s">
        <v>143</v>
      </c>
      <c r="C51" s="1738">
        <v>5</v>
      </c>
      <c r="D51" s="1739"/>
      <c r="E51" s="1739"/>
      <c r="F51" s="1739"/>
      <c r="G51" s="1739"/>
      <c r="H51" s="1739"/>
      <c r="I51" s="1739"/>
      <c r="J51" s="1739"/>
      <c r="K51" s="1739"/>
      <c r="L51" s="1739"/>
      <c r="M51" s="1740"/>
    </row>
    <row r="52" spans="1:13" x14ac:dyDescent="0.25">
      <c r="A52" s="1699"/>
      <c r="B52" s="12" t="s">
        <v>144</v>
      </c>
      <c r="C52" s="1738">
        <v>2021</v>
      </c>
      <c r="D52" s="1739"/>
      <c r="E52" s="1739"/>
      <c r="F52" s="1739"/>
      <c r="G52" s="1739"/>
      <c r="H52" s="1739"/>
      <c r="I52" s="1739"/>
      <c r="J52" s="1739"/>
      <c r="K52" s="1739"/>
      <c r="L52" s="1739"/>
      <c r="M52" s="1740"/>
    </row>
    <row r="53" spans="1:13" ht="15.75" customHeight="1" x14ac:dyDescent="0.25">
      <c r="A53" s="1506" t="s">
        <v>60</v>
      </c>
      <c r="B53" s="7" t="s">
        <v>145</v>
      </c>
      <c r="C53" s="1520" t="s">
        <v>1521</v>
      </c>
      <c r="D53" s="1521"/>
      <c r="E53" s="1521"/>
      <c r="F53" s="1521"/>
      <c r="G53" s="1521"/>
      <c r="H53" s="1521"/>
      <c r="I53" s="1521"/>
      <c r="J53" s="1521"/>
      <c r="K53" s="1521"/>
      <c r="L53" s="1521"/>
      <c r="M53" s="1522"/>
    </row>
    <row r="54" spans="1:13" x14ac:dyDescent="0.25">
      <c r="A54" s="1507"/>
      <c r="B54" s="7" t="s">
        <v>147</v>
      </c>
      <c r="C54" s="1520" t="s">
        <v>1522</v>
      </c>
      <c r="D54" s="1521"/>
      <c r="E54" s="1521"/>
      <c r="F54" s="1521"/>
      <c r="G54" s="1521"/>
      <c r="H54" s="1521"/>
      <c r="I54" s="1521"/>
      <c r="J54" s="1521"/>
      <c r="K54" s="1521"/>
      <c r="L54" s="1521"/>
      <c r="M54" s="1522"/>
    </row>
    <row r="55" spans="1:13" x14ac:dyDescent="0.25">
      <c r="A55" s="1507"/>
      <c r="B55" s="7" t="s">
        <v>149</v>
      </c>
      <c r="C55" s="1520" t="s">
        <v>1512</v>
      </c>
      <c r="D55" s="1521"/>
      <c r="E55" s="1521"/>
      <c r="F55" s="1521"/>
      <c r="G55" s="1521"/>
      <c r="H55" s="1521"/>
      <c r="I55" s="1521"/>
      <c r="J55" s="1521"/>
      <c r="K55" s="1521"/>
      <c r="L55" s="1521"/>
      <c r="M55" s="1522"/>
    </row>
    <row r="56" spans="1:13" ht="15.75" customHeight="1" x14ac:dyDescent="0.25">
      <c r="A56" s="1507"/>
      <c r="B56" s="8" t="s">
        <v>151</v>
      </c>
      <c r="C56" s="1520" t="s">
        <v>514</v>
      </c>
      <c r="D56" s="1521"/>
      <c r="E56" s="1521"/>
      <c r="F56" s="1521"/>
      <c r="G56" s="1521"/>
      <c r="H56" s="1521"/>
      <c r="I56" s="1521"/>
      <c r="J56" s="1521"/>
      <c r="K56" s="1521"/>
      <c r="L56" s="1521"/>
      <c r="M56" s="1522"/>
    </row>
    <row r="57" spans="1:13" ht="15.75" customHeight="1" x14ac:dyDescent="0.25">
      <c r="A57" s="1507"/>
      <c r="B57" s="7" t="s">
        <v>153</v>
      </c>
      <c r="C57" s="1853" t="s">
        <v>1523</v>
      </c>
      <c r="D57" s="1521"/>
      <c r="E57" s="1521"/>
      <c r="F57" s="1521"/>
      <c r="G57" s="1521"/>
      <c r="H57" s="1521"/>
      <c r="I57" s="1521"/>
      <c r="J57" s="1521"/>
      <c r="K57" s="1521"/>
      <c r="L57" s="1521"/>
      <c r="M57" s="1522"/>
    </row>
    <row r="58" spans="1:13" ht="16.5" thickBot="1" x14ac:dyDescent="0.3">
      <c r="A58" s="1510"/>
      <c r="B58" s="7" t="s">
        <v>155</v>
      </c>
      <c r="C58" s="1520" t="s">
        <v>1524</v>
      </c>
      <c r="D58" s="1521"/>
      <c r="E58" s="1521"/>
      <c r="F58" s="1521"/>
      <c r="G58" s="1521"/>
      <c r="H58" s="1521"/>
      <c r="I58" s="1521"/>
      <c r="J58" s="1521"/>
      <c r="K58" s="1521"/>
      <c r="L58" s="1521"/>
      <c r="M58" s="1522"/>
    </row>
    <row r="59" spans="1:13" ht="15.75" customHeight="1" x14ac:dyDescent="0.25">
      <c r="A59" s="1506" t="s">
        <v>156</v>
      </c>
      <c r="B59" s="6" t="s">
        <v>157</v>
      </c>
      <c r="C59" s="1520" t="s">
        <v>1525</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1512</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48">
    <mergeCell ref="A2:A15"/>
    <mergeCell ref="C2:M2"/>
    <mergeCell ref="C3:M3"/>
    <mergeCell ref="F4:G4"/>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3300-000000000000}"/>
    <dataValidation allowBlank="1" showInputMessage="1" showErrorMessage="1" prompt="Incluir una ficha por cada indicador, ya sea de producto o de resultado" sqref="B1" xr:uid="{00000000-0002-0000-3300-000001000000}"/>
    <dataValidation allowBlank="1" showInputMessage="1" showErrorMessage="1" prompt="Identifique el ODS a que le apunta el indicador de producto. Seleccione de la lista desplegable._x000a_" sqref="B14:B15" xr:uid="{00000000-0002-0000-3300-000002000000}"/>
    <dataValidation allowBlank="1" showInputMessage="1" showErrorMessage="1" prompt="Identifique la meta ODS a que le apunta el indicador de producto. Seleccione de la lista desplegable." sqref="E14" xr:uid="{00000000-0002-0000-3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300-000005000000}"/>
    <dataValidation type="list" allowBlank="1" showInputMessage="1" showErrorMessage="1" sqref="J7:M7" xr:uid="{00000000-0002-0000-3300-000006000000}">
      <formula1>INDIRECT($C$7)</formula1>
    </dataValidation>
  </dataValidations>
  <hyperlinks>
    <hyperlink ref="C57" r:id="rId1" xr:uid="{00000000-0004-0000-3300-000000000000}"/>
  </hyperlinks>
  <pageMargins left="0.7" right="0.7" top="0.75" bottom="0.75" header="0.3" footer="0.3"/>
  <pageSetup paperSize="9" orientation="portrait" horizontalDpi="1200" verticalDpi="12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39997558519241921"/>
  </sheetPr>
  <dimension ref="A1:M62"/>
  <sheetViews>
    <sheetView topLeftCell="B1" zoomScale="110" zoomScaleNormal="11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1526</v>
      </c>
      <c r="C1" s="108"/>
      <c r="D1" s="108"/>
      <c r="E1" s="108"/>
      <c r="F1" s="108"/>
      <c r="G1" s="108"/>
      <c r="H1" s="108"/>
      <c r="I1" s="108"/>
      <c r="J1" s="108"/>
      <c r="K1" s="108"/>
      <c r="L1" s="108"/>
      <c r="M1" s="107"/>
    </row>
    <row r="2" spans="1:13" ht="46.35" customHeight="1" x14ac:dyDescent="0.25">
      <c r="A2" s="1542" t="s">
        <v>67</v>
      </c>
      <c r="B2" s="106" t="s">
        <v>68</v>
      </c>
      <c r="C2" s="1810" t="s">
        <v>1527</v>
      </c>
      <c r="D2" s="1811"/>
      <c r="E2" s="1811"/>
      <c r="F2" s="1811"/>
      <c r="G2" s="1811"/>
      <c r="H2" s="1811"/>
      <c r="I2" s="1811"/>
      <c r="J2" s="1811"/>
      <c r="K2" s="1811"/>
      <c r="L2" s="1811"/>
      <c r="M2" s="1812"/>
    </row>
    <row r="3" spans="1:13" ht="31.5" x14ac:dyDescent="0.25">
      <c r="A3" s="1543"/>
      <c r="B3" s="13" t="s">
        <v>1016</v>
      </c>
      <c r="C3" s="1785" t="s">
        <v>1490</v>
      </c>
      <c r="D3" s="1786"/>
      <c r="E3" s="1786"/>
      <c r="F3" s="1786"/>
      <c r="G3" s="1786"/>
      <c r="H3" s="1786"/>
      <c r="I3" s="1786"/>
      <c r="J3" s="1786"/>
      <c r="K3" s="1786"/>
      <c r="L3" s="1786"/>
      <c r="M3" s="1787"/>
    </row>
    <row r="4" spans="1:13" x14ac:dyDescent="0.25">
      <c r="A4" s="1543"/>
      <c r="B4" s="65" t="s">
        <v>72</v>
      </c>
      <c r="C4" s="446" t="s">
        <v>241</v>
      </c>
      <c r="D4" s="1813"/>
      <c r="E4" s="1814"/>
      <c r="F4" s="1815" t="s">
        <v>74</v>
      </c>
      <c r="G4" s="1816"/>
      <c r="H4" s="447">
        <v>115</v>
      </c>
      <c r="I4" s="448"/>
      <c r="J4" s="448"/>
      <c r="K4" s="448"/>
      <c r="L4" s="448"/>
      <c r="M4" s="449"/>
    </row>
    <row r="5" spans="1:13" x14ac:dyDescent="0.25">
      <c r="A5" s="1543"/>
      <c r="B5" s="65" t="s">
        <v>75</v>
      </c>
      <c r="C5" s="1817" t="s">
        <v>1528</v>
      </c>
      <c r="D5" s="1818"/>
      <c r="E5" s="1818"/>
      <c r="F5" s="1818"/>
      <c r="G5" s="1818"/>
      <c r="H5" s="1818"/>
      <c r="I5" s="1818"/>
      <c r="J5" s="1818"/>
      <c r="K5" s="1818"/>
      <c r="L5" s="1818"/>
      <c r="M5" s="1819"/>
    </row>
    <row r="6" spans="1:13" x14ac:dyDescent="0.25">
      <c r="A6" s="1543"/>
      <c r="B6" s="65" t="s">
        <v>76</v>
      </c>
      <c r="C6" s="1817" t="s">
        <v>1108</v>
      </c>
      <c r="D6" s="1818"/>
      <c r="E6" s="1818"/>
      <c r="F6" s="1818"/>
      <c r="G6" s="1818"/>
      <c r="H6" s="1818"/>
      <c r="I6" s="1818"/>
      <c r="J6" s="1818"/>
      <c r="K6" s="1818"/>
      <c r="L6" s="1818"/>
      <c r="M6" s="1819"/>
    </row>
    <row r="7" spans="1:13" x14ac:dyDescent="0.25">
      <c r="A7" s="1543"/>
      <c r="B7" s="13" t="s">
        <v>929</v>
      </c>
      <c r="C7" s="1820"/>
      <c r="D7" s="1821"/>
      <c r="E7" s="450" t="s">
        <v>266</v>
      </c>
      <c r="F7" s="450"/>
      <c r="G7" s="451"/>
      <c r="H7" s="452" t="s">
        <v>79</v>
      </c>
      <c r="I7" s="1822" t="s">
        <v>1109</v>
      </c>
      <c r="J7" s="1821"/>
      <c r="K7" s="1821"/>
      <c r="L7" s="1821"/>
      <c r="M7" s="1823"/>
    </row>
    <row r="8" spans="1:13" x14ac:dyDescent="0.25">
      <c r="A8" s="1543"/>
      <c r="B8" s="1689" t="s">
        <v>77</v>
      </c>
      <c r="C8" s="453"/>
      <c r="D8" s="454"/>
      <c r="E8" s="454"/>
      <c r="F8" s="454"/>
      <c r="G8" s="454"/>
      <c r="H8" s="454"/>
      <c r="I8" s="454"/>
      <c r="J8" s="454"/>
      <c r="K8" s="454"/>
      <c r="L8" s="455"/>
      <c r="M8" s="456"/>
    </row>
    <row r="9" spans="1:13" x14ac:dyDescent="0.25">
      <c r="A9" s="1543"/>
      <c r="B9" s="1690"/>
      <c r="C9" s="1824" t="s">
        <v>1109</v>
      </c>
      <c r="D9" s="1825"/>
      <c r="E9" s="457"/>
      <c r="F9" s="1825"/>
      <c r="G9" s="1825"/>
      <c r="H9" s="457"/>
      <c r="I9" s="1825"/>
      <c r="J9" s="1825"/>
      <c r="K9" s="457"/>
      <c r="L9" s="458"/>
      <c r="M9" s="459"/>
    </row>
    <row r="10" spans="1:13" x14ac:dyDescent="0.25">
      <c r="A10" s="1543"/>
      <c r="B10" s="1691"/>
      <c r="C10" s="1824" t="s">
        <v>84</v>
      </c>
      <c r="D10" s="1825"/>
      <c r="E10" s="460"/>
      <c r="F10" s="1825" t="s">
        <v>84</v>
      </c>
      <c r="G10" s="1825"/>
      <c r="H10" s="460"/>
      <c r="I10" s="1825" t="s">
        <v>84</v>
      </c>
      <c r="J10" s="1825"/>
      <c r="K10" s="460"/>
      <c r="L10" s="461"/>
      <c r="M10" s="462"/>
    </row>
    <row r="11" spans="1:13" ht="58.35" customHeight="1" x14ac:dyDescent="0.25">
      <c r="A11" s="1543"/>
      <c r="B11" s="13" t="s">
        <v>85</v>
      </c>
      <c r="C11" s="1793" t="s">
        <v>1529</v>
      </c>
      <c r="D11" s="1794"/>
      <c r="E11" s="1794"/>
      <c r="F11" s="1794"/>
      <c r="G11" s="1794"/>
      <c r="H11" s="1794"/>
      <c r="I11" s="1794"/>
      <c r="J11" s="1794"/>
      <c r="K11" s="1794"/>
      <c r="L11" s="1794"/>
      <c r="M11" s="1795"/>
    </row>
    <row r="12" spans="1:13" ht="53.1" customHeight="1" x14ac:dyDescent="0.25">
      <c r="A12" s="1543"/>
      <c r="B12" s="13" t="s">
        <v>1021</v>
      </c>
      <c r="C12" s="1793" t="s">
        <v>1530</v>
      </c>
      <c r="D12" s="1794"/>
      <c r="E12" s="1794"/>
      <c r="F12" s="1794"/>
      <c r="G12" s="1794"/>
      <c r="H12" s="1794"/>
      <c r="I12" s="1794"/>
      <c r="J12" s="1794"/>
      <c r="K12" s="1794"/>
      <c r="L12" s="1794"/>
      <c r="M12" s="1795"/>
    </row>
    <row r="13" spans="1:13" ht="31.5" x14ac:dyDescent="0.25">
      <c r="A13" s="1543"/>
      <c r="B13" s="13" t="s">
        <v>1023</v>
      </c>
      <c r="C13" s="1808" t="s">
        <v>1282</v>
      </c>
      <c r="D13" s="1794"/>
      <c r="E13" s="1794"/>
      <c r="F13" s="1794"/>
      <c r="G13" s="1794"/>
      <c r="H13" s="1794"/>
      <c r="I13" s="1794"/>
      <c r="J13" s="1794"/>
      <c r="K13" s="1794"/>
      <c r="L13" s="1794"/>
      <c r="M13" s="1795"/>
    </row>
    <row r="14" spans="1:13" x14ac:dyDescent="0.25">
      <c r="A14" s="1543"/>
      <c r="B14" s="1689" t="s">
        <v>1025</v>
      </c>
      <c r="C14" s="1793" t="s">
        <v>279</v>
      </c>
      <c r="D14" s="1794"/>
      <c r="E14" s="463" t="s">
        <v>1026</v>
      </c>
      <c r="F14" s="1809" t="s">
        <v>261</v>
      </c>
      <c r="G14" s="1790"/>
      <c r="H14" s="1790"/>
      <c r="I14" s="1790"/>
      <c r="J14" s="1790"/>
      <c r="K14" s="1790"/>
      <c r="L14" s="1790"/>
      <c r="M14" s="1791"/>
    </row>
    <row r="15" spans="1:13" x14ac:dyDescent="0.25">
      <c r="A15" s="1543"/>
      <c r="B15" s="1690"/>
      <c r="C15" s="1793"/>
      <c r="D15" s="1794"/>
      <c r="E15" s="1794"/>
      <c r="F15" s="1794"/>
      <c r="G15" s="1794"/>
      <c r="H15" s="1794"/>
      <c r="I15" s="1794"/>
      <c r="J15" s="1794"/>
      <c r="K15" s="1794"/>
      <c r="L15" s="1794"/>
      <c r="M15" s="1795"/>
    </row>
    <row r="16" spans="1:13" x14ac:dyDescent="0.25">
      <c r="A16" s="1698" t="s">
        <v>48</v>
      </c>
      <c r="B16" s="12" t="s">
        <v>87</v>
      </c>
      <c r="C16" s="1793" t="s">
        <v>1112</v>
      </c>
      <c r="D16" s="1794"/>
      <c r="E16" s="1794"/>
      <c r="F16" s="1794"/>
      <c r="G16" s="1794"/>
      <c r="H16" s="1794"/>
      <c r="I16" s="1794"/>
      <c r="J16" s="1794"/>
      <c r="K16" s="1794"/>
      <c r="L16" s="1794"/>
      <c r="M16" s="1795"/>
    </row>
    <row r="17" spans="1:13" x14ac:dyDescent="0.25">
      <c r="A17" s="1699"/>
      <c r="B17" s="12" t="s">
        <v>1028</v>
      </c>
      <c r="C17" s="1793" t="s">
        <v>1531</v>
      </c>
      <c r="D17" s="1794"/>
      <c r="E17" s="1794"/>
      <c r="F17" s="1794"/>
      <c r="G17" s="1794"/>
      <c r="H17" s="1794"/>
      <c r="I17" s="1794"/>
      <c r="J17" s="1794"/>
      <c r="K17" s="1794"/>
      <c r="L17" s="1794"/>
      <c r="M17" s="1795"/>
    </row>
    <row r="18" spans="1:13" ht="8.25" customHeight="1" x14ac:dyDescent="0.25">
      <c r="A18" s="1699"/>
      <c r="B18" s="1539" t="s">
        <v>89</v>
      </c>
      <c r="C18" s="464"/>
      <c r="D18" s="465"/>
      <c r="E18" s="465"/>
      <c r="F18" s="465"/>
      <c r="G18" s="465"/>
      <c r="H18" s="465"/>
      <c r="I18" s="465"/>
      <c r="J18" s="465"/>
      <c r="K18" s="465"/>
      <c r="L18" s="465"/>
      <c r="M18" s="466"/>
    </row>
    <row r="19" spans="1:13" ht="9" customHeight="1" x14ac:dyDescent="0.25">
      <c r="A19" s="1699"/>
      <c r="B19" s="1528"/>
      <c r="C19" s="467"/>
      <c r="D19" s="468"/>
      <c r="E19" s="469"/>
      <c r="F19" s="468"/>
      <c r="G19" s="469"/>
      <c r="H19" s="468"/>
      <c r="I19" s="469"/>
      <c r="J19" s="468"/>
      <c r="K19" s="469"/>
      <c r="L19" s="469"/>
      <c r="M19" s="470"/>
    </row>
    <row r="20" spans="1:13" x14ac:dyDescent="0.25">
      <c r="A20" s="1699"/>
      <c r="B20" s="1528"/>
      <c r="C20" s="471" t="s">
        <v>90</v>
      </c>
      <c r="D20" s="472"/>
      <c r="E20" s="473" t="s">
        <v>91</v>
      </c>
      <c r="F20" s="472"/>
      <c r="G20" s="473" t="s">
        <v>92</v>
      </c>
      <c r="H20" s="472"/>
      <c r="I20" s="473" t="s">
        <v>93</v>
      </c>
      <c r="J20" s="474"/>
      <c r="K20" s="473"/>
      <c r="L20" s="473"/>
      <c r="M20" s="475"/>
    </row>
    <row r="21" spans="1:13" x14ac:dyDescent="0.25">
      <c r="A21" s="1699"/>
      <c r="B21" s="1528"/>
      <c r="C21" s="471" t="s">
        <v>94</v>
      </c>
      <c r="D21" s="476"/>
      <c r="E21" s="473" t="s">
        <v>95</v>
      </c>
      <c r="F21" s="477"/>
      <c r="G21" s="473" t="s">
        <v>96</v>
      </c>
      <c r="H21" s="477"/>
      <c r="I21" s="473"/>
      <c r="J21" s="478"/>
      <c r="K21" s="473"/>
      <c r="L21" s="473"/>
      <c r="M21" s="475"/>
    </row>
    <row r="22" spans="1:13" x14ac:dyDescent="0.25">
      <c r="A22" s="1699"/>
      <c r="B22" s="1528"/>
      <c r="C22" s="471" t="s">
        <v>97</v>
      </c>
      <c r="D22" s="476"/>
      <c r="E22" s="473" t="s">
        <v>98</v>
      </c>
      <c r="F22" s="476"/>
      <c r="G22" s="473"/>
      <c r="H22" s="478"/>
      <c r="I22" s="473"/>
      <c r="J22" s="478"/>
      <c r="K22" s="473"/>
      <c r="L22" s="473"/>
      <c r="M22" s="475"/>
    </row>
    <row r="23" spans="1:13" x14ac:dyDescent="0.25">
      <c r="A23" s="1699"/>
      <c r="B23" s="1528"/>
      <c r="C23" s="471" t="s">
        <v>99</v>
      </c>
      <c r="D23" s="476" t="s">
        <v>100</v>
      </c>
      <c r="E23" s="473" t="s">
        <v>101</v>
      </c>
      <c r="F23" s="479" t="s">
        <v>1532</v>
      </c>
      <c r="G23" s="479"/>
      <c r="H23" s="479"/>
      <c r="I23" s="479"/>
      <c r="J23" s="479"/>
      <c r="K23" s="479"/>
      <c r="L23" s="479"/>
      <c r="M23" s="480"/>
    </row>
    <row r="24" spans="1:13" ht="9.75" customHeight="1" x14ac:dyDescent="0.25">
      <c r="A24" s="1699"/>
      <c r="B24" s="1529"/>
      <c r="C24" s="481"/>
      <c r="D24" s="482"/>
      <c r="E24" s="482"/>
      <c r="F24" s="482"/>
      <c r="G24" s="482"/>
      <c r="H24" s="482"/>
      <c r="I24" s="482"/>
      <c r="J24" s="482"/>
      <c r="K24" s="482"/>
      <c r="L24" s="482"/>
      <c r="M24" s="483"/>
    </row>
    <row r="25" spans="1:13" x14ac:dyDescent="0.25">
      <c r="A25" s="1699"/>
      <c r="B25" s="1539" t="s">
        <v>103</v>
      </c>
      <c r="C25" s="484"/>
      <c r="D25" s="485"/>
      <c r="E25" s="485"/>
      <c r="F25" s="485"/>
      <c r="G25" s="485"/>
      <c r="H25" s="485"/>
      <c r="I25" s="485"/>
      <c r="J25" s="485"/>
      <c r="K25" s="485"/>
      <c r="L25" s="455"/>
      <c r="M25" s="456"/>
    </row>
    <row r="26" spans="1:13" x14ac:dyDescent="0.25">
      <c r="A26" s="1699"/>
      <c r="B26" s="1528"/>
      <c r="C26" s="471" t="s">
        <v>104</v>
      </c>
      <c r="D26" s="477"/>
      <c r="E26" s="486"/>
      <c r="F26" s="473" t="s">
        <v>105</v>
      </c>
      <c r="G26" s="476"/>
      <c r="H26" s="486"/>
      <c r="I26" s="473" t="s">
        <v>106</v>
      </c>
      <c r="J26" s="476"/>
      <c r="K26" s="486"/>
      <c r="L26" s="458"/>
      <c r="M26" s="459"/>
    </row>
    <row r="27" spans="1:13" x14ac:dyDescent="0.25">
      <c r="A27" s="1699"/>
      <c r="B27" s="1528"/>
      <c r="C27" s="471" t="s">
        <v>107</v>
      </c>
      <c r="D27" s="487"/>
      <c r="E27" s="458"/>
      <c r="F27" s="473" t="s">
        <v>108</v>
      </c>
      <c r="G27" s="476" t="s">
        <v>100</v>
      </c>
      <c r="H27" s="458"/>
      <c r="I27" s="488"/>
      <c r="J27" s="458"/>
      <c r="K27" s="457"/>
      <c r="L27" s="458"/>
      <c r="M27" s="459"/>
    </row>
    <row r="28" spans="1:13" x14ac:dyDescent="0.25">
      <c r="A28" s="1699"/>
      <c r="B28" s="1529"/>
      <c r="C28" s="489"/>
      <c r="D28" s="490"/>
      <c r="E28" s="490"/>
      <c r="F28" s="490"/>
      <c r="G28" s="490"/>
      <c r="H28" s="490"/>
      <c r="I28" s="490"/>
      <c r="J28" s="490"/>
      <c r="K28" s="490"/>
      <c r="L28" s="461"/>
      <c r="M28" s="462"/>
    </row>
    <row r="29" spans="1:13" x14ac:dyDescent="0.25">
      <c r="A29" s="1699"/>
      <c r="B29" s="70" t="s">
        <v>109</v>
      </c>
      <c r="C29" s="491"/>
      <c r="D29" s="492"/>
      <c r="E29" s="492"/>
      <c r="F29" s="492"/>
      <c r="G29" s="492"/>
      <c r="H29" s="492"/>
      <c r="I29" s="492"/>
      <c r="J29" s="492"/>
      <c r="K29" s="492"/>
      <c r="L29" s="492"/>
      <c r="M29" s="493"/>
    </row>
    <row r="30" spans="1:13" x14ac:dyDescent="0.25">
      <c r="A30" s="1699"/>
      <c r="B30" s="70"/>
      <c r="C30" s="494" t="s">
        <v>110</v>
      </c>
      <c r="D30" s="495">
        <v>0</v>
      </c>
      <c r="E30" s="486"/>
      <c r="F30" s="496" t="s">
        <v>112</v>
      </c>
      <c r="G30" s="497">
        <v>44562</v>
      </c>
      <c r="H30" s="486"/>
      <c r="I30" s="496" t="s">
        <v>113</v>
      </c>
      <c r="J30" s="498" t="s">
        <v>1114</v>
      </c>
      <c r="K30" s="499"/>
      <c r="L30" s="500"/>
      <c r="M30" s="501"/>
    </row>
    <row r="31" spans="1:13" x14ac:dyDescent="0.25">
      <c r="A31" s="1699"/>
      <c r="B31" s="65"/>
      <c r="C31" s="481"/>
      <c r="D31" s="482"/>
      <c r="E31" s="482"/>
      <c r="F31" s="482"/>
      <c r="G31" s="482"/>
      <c r="H31" s="482"/>
      <c r="I31" s="482"/>
      <c r="J31" s="482"/>
      <c r="K31" s="482"/>
      <c r="L31" s="482"/>
      <c r="M31" s="483"/>
    </row>
    <row r="32" spans="1:13" x14ac:dyDescent="0.25">
      <c r="A32" s="1699"/>
      <c r="B32" s="1539" t="s">
        <v>114</v>
      </c>
      <c r="C32" s="502"/>
      <c r="D32" s="503"/>
      <c r="E32" s="503"/>
      <c r="F32" s="503"/>
      <c r="G32" s="503"/>
      <c r="H32" s="503"/>
      <c r="I32" s="503"/>
      <c r="J32" s="503"/>
      <c r="K32" s="503"/>
      <c r="L32" s="455"/>
      <c r="M32" s="456"/>
    </row>
    <row r="33" spans="1:13" x14ac:dyDescent="0.25">
      <c r="A33" s="1699"/>
      <c r="B33" s="1528"/>
      <c r="C33" s="504" t="s">
        <v>115</v>
      </c>
      <c r="D33" s="505">
        <v>2023</v>
      </c>
      <c r="E33" s="506"/>
      <c r="F33" s="486" t="s">
        <v>116</v>
      </c>
      <c r="G33" s="507" t="s">
        <v>1115</v>
      </c>
      <c r="H33" s="506"/>
      <c r="I33" s="496"/>
      <c r="J33" s="506"/>
      <c r="K33" s="506"/>
      <c r="L33" s="458"/>
      <c r="M33" s="459"/>
    </row>
    <row r="34" spans="1:13" x14ac:dyDescent="0.25">
      <c r="A34" s="1699"/>
      <c r="B34" s="1529"/>
      <c r="C34" s="481"/>
      <c r="D34" s="508"/>
      <c r="E34" s="509"/>
      <c r="F34" s="482"/>
      <c r="G34" s="509"/>
      <c r="H34" s="509"/>
      <c r="I34" s="510"/>
      <c r="J34" s="509"/>
      <c r="K34" s="509"/>
      <c r="L34" s="461"/>
      <c r="M34" s="462"/>
    </row>
    <row r="35" spans="1:13" x14ac:dyDescent="0.25">
      <c r="A35" s="1699"/>
      <c r="B35" s="1539" t="s">
        <v>117</v>
      </c>
      <c r="C35" s="511"/>
      <c r="D35" s="512"/>
      <c r="E35" s="512"/>
      <c r="F35" s="512"/>
      <c r="G35" s="512"/>
      <c r="H35" s="512"/>
      <c r="I35" s="512"/>
      <c r="J35" s="512"/>
      <c r="K35" s="512"/>
      <c r="L35" s="512"/>
      <c r="M35" s="513"/>
    </row>
    <row r="36" spans="1:13" x14ac:dyDescent="0.25">
      <c r="A36" s="1699"/>
      <c r="B36" s="1528"/>
      <c r="C36" s="514"/>
      <c r="D36" s="515" t="s">
        <v>118</v>
      </c>
      <c r="E36" s="515"/>
      <c r="F36" s="515" t="s">
        <v>119</v>
      </c>
      <c r="G36" s="515"/>
      <c r="H36" s="516" t="s">
        <v>120</v>
      </c>
      <c r="I36" s="516"/>
      <c r="J36" s="516" t="s">
        <v>121</v>
      </c>
      <c r="K36" s="515"/>
      <c r="L36" s="515" t="s">
        <v>122</v>
      </c>
      <c r="M36" s="517"/>
    </row>
    <row r="37" spans="1:13" x14ac:dyDescent="0.25">
      <c r="A37" s="1699"/>
      <c r="B37" s="1528"/>
      <c r="C37" s="514"/>
      <c r="D37" s="1381">
        <v>2</v>
      </c>
      <c r="E37" s="519"/>
      <c r="F37" s="1381">
        <v>2</v>
      </c>
      <c r="G37" s="519"/>
      <c r="H37" s="1381">
        <v>2</v>
      </c>
      <c r="I37" s="519"/>
      <c r="J37" s="1381">
        <v>2</v>
      </c>
      <c r="K37" s="519"/>
      <c r="L37" s="1381">
        <v>2</v>
      </c>
      <c r="M37" s="520"/>
    </row>
    <row r="38" spans="1:13" x14ac:dyDescent="0.25">
      <c r="A38" s="1699"/>
      <c r="B38" s="1528"/>
      <c r="C38" s="514"/>
      <c r="D38" s="515" t="s">
        <v>123</v>
      </c>
      <c r="E38" s="515"/>
      <c r="F38" s="515" t="s">
        <v>124</v>
      </c>
      <c r="G38" s="515"/>
      <c r="H38" s="516" t="s">
        <v>125</v>
      </c>
      <c r="I38" s="516"/>
      <c r="J38" s="516" t="s">
        <v>126</v>
      </c>
      <c r="K38" s="515"/>
      <c r="L38" s="515" t="s">
        <v>127</v>
      </c>
      <c r="M38" s="470"/>
    </row>
    <row r="39" spans="1:13" x14ac:dyDescent="0.25">
      <c r="A39" s="1699"/>
      <c r="B39" s="1528"/>
      <c r="C39" s="514"/>
      <c r="D39" s="1381">
        <v>2</v>
      </c>
      <c r="E39" s="519"/>
      <c r="F39" s="1381">
        <v>2</v>
      </c>
      <c r="G39" s="519"/>
      <c r="H39" s="1381">
        <v>2</v>
      </c>
      <c r="I39" s="519"/>
      <c r="J39" s="518"/>
      <c r="K39" s="519"/>
      <c r="L39" s="518"/>
      <c r="M39" s="520"/>
    </row>
    <row r="40" spans="1:13" x14ac:dyDescent="0.25">
      <c r="A40" s="1699"/>
      <c r="B40" s="1528"/>
      <c r="C40" s="514"/>
      <c r="D40" s="515" t="s">
        <v>128</v>
      </c>
      <c r="E40" s="515"/>
      <c r="F40" s="515" t="s">
        <v>129</v>
      </c>
      <c r="G40" s="515"/>
      <c r="H40" s="516" t="s">
        <v>130</v>
      </c>
      <c r="I40" s="516"/>
      <c r="J40" s="516" t="s">
        <v>131</v>
      </c>
      <c r="K40" s="515"/>
      <c r="L40" s="515" t="s">
        <v>132</v>
      </c>
      <c r="M40" s="470"/>
    </row>
    <row r="41" spans="1:13" x14ac:dyDescent="0.25">
      <c r="A41" s="1699"/>
      <c r="B41" s="1528"/>
      <c r="C41" s="514"/>
      <c r="D41" s="518"/>
      <c r="E41" s="519"/>
      <c r="F41" s="518"/>
      <c r="G41" s="519"/>
      <c r="H41" s="518"/>
      <c r="I41" s="519"/>
      <c r="J41" s="518"/>
      <c r="K41" s="519"/>
      <c r="L41" s="518"/>
      <c r="M41" s="520"/>
    </row>
    <row r="42" spans="1:13" x14ac:dyDescent="0.25">
      <c r="A42" s="1699"/>
      <c r="B42" s="1528"/>
      <c r="C42" s="514"/>
      <c r="D42" s="521" t="s">
        <v>132</v>
      </c>
      <c r="E42" s="522"/>
      <c r="F42" s="521" t="s">
        <v>133</v>
      </c>
      <c r="G42" s="524"/>
      <c r="H42" s="523"/>
      <c r="I42" s="524"/>
      <c r="J42" s="523"/>
      <c r="K42" s="524"/>
      <c r="L42" s="523"/>
      <c r="M42" s="525"/>
    </row>
    <row r="43" spans="1:13" x14ac:dyDescent="0.25">
      <c r="A43" s="1699"/>
      <c r="B43" s="1528"/>
      <c r="C43" s="514"/>
      <c r="D43" s="518"/>
      <c r="E43" s="519"/>
      <c r="F43" s="1382">
        <v>16</v>
      </c>
      <c r="G43" s="515"/>
      <c r="H43" s="1798"/>
      <c r="I43" s="1798"/>
      <c r="J43" s="526"/>
      <c r="K43" s="515"/>
      <c r="L43" s="526"/>
      <c r="M43" s="527"/>
    </row>
    <row r="44" spans="1:13" x14ac:dyDescent="0.25">
      <c r="A44" s="1699"/>
      <c r="B44" s="1528"/>
      <c r="C44" s="528"/>
      <c r="D44" s="521"/>
      <c r="E44" s="522"/>
      <c r="F44" s="521"/>
      <c r="G44" s="530"/>
      <c r="H44" s="529"/>
      <c r="I44" s="530"/>
      <c r="J44" s="529"/>
      <c r="K44" s="530"/>
      <c r="L44" s="529"/>
      <c r="M44" s="531"/>
    </row>
    <row r="45" spans="1:13" ht="18" customHeight="1" x14ac:dyDescent="0.25">
      <c r="A45" s="1699"/>
      <c r="B45" s="1539" t="s">
        <v>134</v>
      </c>
      <c r="C45" s="484"/>
      <c r="D45" s="485"/>
      <c r="E45" s="485"/>
      <c r="F45" s="485"/>
      <c r="G45" s="485"/>
      <c r="H45" s="485"/>
      <c r="I45" s="485"/>
      <c r="J45" s="485"/>
      <c r="K45" s="485"/>
      <c r="L45" s="458"/>
      <c r="M45" s="459"/>
    </row>
    <row r="46" spans="1:13" x14ac:dyDescent="0.25">
      <c r="A46" s="1699"/>
      <c r="B46" s="1528"/>
      <c r="C46" s="532"/>
      <c r="D46" s="533" t="s">
        <v>135</v>
      </c>
      <c r="E46" s="534" t="s">
        <v>136</v>
      </c>
      <c r="F46" s="1799" t="s">
        <v>137</v>
      </c>
      <c r="G46" s="1800"/>
      <c r="H46" s="1800"/>
      <c r="I46" s="1800"/>
      <c r="J46" s="1800"/>
      <c r="K46" s="535" t="s">
        <v>101</v>
      </c>
      <c r="L46" s="1801"/>
      <c r="M46" s="1802"/>
    </row>
    <row r="47" spans="1:13" x14ac:dyDescent="0.25">
      <c r="A47" s="1699"/>
      <c r="B47" s="1528"/>
      <c r="C47" s="532"/>
      <c r="D47" s="536"/>
      <c r="E47" s="476" t="s">
        <v>100</v>
      </c>
      <c r="F47" s="1799"/>
      <c r="G47" s="1800"/>
      <c r="H47" s="1800"/>
      <c r="I47" s="1800"/>
      <c r="J47" s="1800"/>
      <c r="K47" s="458"/>
      <c r="L47" s="1803"/>
      <c r="M47" s="1804"/>
    </row>
    <row r="48" spans="1:13" x14ac:dyDescent="0.25">
      <c r="A48" s="1699"/>
      <c r="B48" s="1529"/>
      <c r="C48" s="537"/>
      <c r="D48" s="461"/>
      <c r="E48" s="461"/>
      <c r="F48" s="461"/>
      <c r="G48" s="461"/>
      <c r="H48" s="461"/>
      <c r="I48" s="461"/>
      <c r="J48" s="461"/>
      <c r="K48" s="461"/>
      <c r="L48" s="458"/>
      <c r="M48" s="459"/>
    </row>
    <row r="49" spans="1:13" ht="94.35" customHeight="1" x14ac:dyDescent="0.25">
      <c r="A49" s="1699"/>
      <c r="B49" s="13" t="s">
        <v>139</v>
      </c>
      <c r="C49" s="1805" t="s">
        <v>1533</v>
      </c>
      <c r="D49" s="1806"/>
      <c r="E49" s="1806"/>
      <c r="F49" s="1806"/>
      <c r="G49" s="1806"/>
      <c r="H49" s="1806"/>
      <c r="I49" s="1806"/>
      <c r="J49" s="1806"/>
      <c r="K49" s="1806"/>
      <c r="L49" s="1806"/>
      <c r="M49" s="1807"/>
    </row>
    <row r="50" spans="1:13" x14ac:dyDescent="0.25">
      <c r="A50" s="1699"/>
      <c r="B50" s="12" t="s">
        <v>141</v>
      </c>
      <c r="C50" s="1789" t="s">
        <v>1117</v>
      </c>
      <c r="D50" s="1790"/>
      <c r="E50" s="1790"/>
      <c r="F50" s="1790"/>
      <c r="G50" s="1790"/>
      <c r="H50" s="1790"/>
      <c r="I50" s="1790"/>
      <c r="J50" s="1790"/>
      <c r="K50" s="1790"/>
      <c r="L50" s="1790"/>
      <c r="M50" s="1791"/>
    </row>
    <row r="51" spans="1:13" x14ac:dyDescent="0.25">
      <c r="A51" s="1699"/>
      <c r="B51" s="12" t="s">
        <v>143</v>
      </c>
      <c r="C51" s="1789" t="s">
        <v>939</v>
      </c>
      <c r="D51" s="1790"/>
      <c r="E51" s="1790"/>
      <c r="F51" s="1790"/>
      <c r="G51" s="1790"/>
      <c r="H51" s="1790"/>
      <c r="I51" s="1790"/>
      <c r="J51" s="1790"/>
      <c r="K51" s="1790"/>
      <c r="L51" s="1790"/>
      <c r="M51" s="1791"/>
    </row>
    <row r="52" spans="1:13" x14ac:dyDescent="0.25">
      <c r="A52" s="1699"/>
      <c r="B52" s="12" t="s">
        <v>144</v>
      </c>
      <c r="C52" s="1789" t="s">
        <v>1118</v>
      </c>
      <c r="D52" s="1790"/>
      <c r="E52" s="1790"/>
      <c r="F52" s="1790"/>
      <c r="G52" s="1790"/>
      <c r="H52" s="1790"/>
      <c r="I52" s="1790"/>
      <c r="J52" s="1790"/>
      <c r="K52" s="1790"/>
      <c r="L52" s="1790"/>
      <c r="M52" s="1791"/>
    </row>
    <row r="53" spans="1:13" ht="15.75" customHeight="1" x14ac:dyDescent="0.25">
      <c r="A53" s="1506" t="s">
        <v>60</v>
      </c>
      <c r="B53" s="7" t="s">
        <v>145</v>
      </c>
      <c r="C53" s="1785" t="s">
        <v>288</v>
      </c>
      <c r="D53" s="1786"/>
      <c r="E53" s="1786"/>
      <c r="F53" s="1786"/>
      <c r="G53" s="1786"/>
      <c r="H53" s="1786"/>
      <c r="I53" s="1786"/>
      <c r="J53" s="1786"/>
      <c r="K53" s="1786"/>
      <c r="L53" s="1786"/>
      <c r="M53" s="1787"/>
    </row>
    <row r="54" spans="1:13" x14ac:dyDescent="0.25">
      <c r="A54" s="1507"/>
      <c r="B54" s="7" t="s">
        <v>147</v>
      </c>
      <c r="C54" s="1785" t="s">
        <v>1119</v>
      </c>
      <c r="D54" s="1786"/>
      <c r="E54" s="1786"/>
      <c r="F54" s="1786"/>
      <c r="G54" s="1786"/>
      <c r="H54" s="1786"/>
      <c r="I54" s="1786"/>
      <c r="J54" s="1786"/>
      <c r="K54" s="1786"/>
      <c r="L54" s="1786"/>
      <c r="M54" s="1787"/>
    </row>
    <row r="55" spans="1:13" x14ac:dyDescent="0.25">
      <c r="A55" s="1507"/>
      <c r="B55" s="7" t="s">
        <v>149</v>
      </c>
      <c r="C55" s="1785" t="s">
        <v>286</v>
      </c>
      <c r="D55" s="1786"/>
      <c r="E55" s="1786"/>
      <c r="F55" s="1786"/>
      <c r="G55" s="1786"/>
      <c r="H55" s="1786"/>
      <c r="I55" s="1786"/>
      <c r="J55" s="1786"/>
      <c r="K55" s="1786"/>
      <c r="L55" s="1786"/>
      <c r="M55" s="1787"/>
    </row>
    <row r="56" spans="1:13" ht="15.75" customHeight="1" x14ac:dyDescent="0.25">
      <c r="A56" s="1507"/>
      <c r="B56" s="8" t="s">
        <v>151</v>
      </c>
      <c r="C56" s="1785" t="s">
        <v>287</v>
      </c>
      <c r="D56" s="1786"/>
      <c r="E56" s="1786"/>
      <c r="F56" s="1786"/>
      <c r="G56" s="1786"/>
      <c r="H56" s="1786"/>
      <c r="I56" s="1786"/>
      <c r="J56" s="1786"/>
      <c r="K56" s="1786"/>
      <c r="L56" s="1786"/>
      <c r="M56" s="1787"/>
    </row>
    <row r="57" spans="1:13" ht="15.75" customHeight="1" x14ac:dyDescent="0.25">
      <c r="A57" s="1507"/>
      <c r="B57" s="7" t="s">
        <v>153</v>
      </c>
      <c r="C57" s="1792" t="s">
        <v>1120</v>
      </c>
      <c r="D57" s="1786"/>
      <c r="E57" s="1786"/>
      <c r="F57" s="1786"/>
      <c r="G57" s="1786"/>
      <c r="H57" s="1786"/>
      <c r="I57" s="1786"/>
      <c r="J57" s="1786"/>
      <c r="K57" s="1786"/>
      <c r="L57" s="1786"/>
      <c r="M57" s="1787"/>
    </row>
    <row r="58" spans="1:13" ht="16.5" thickBot="1" x14ac:dyDescent="0.3">
      <c r="A58" s="1510"/>
      <c r="B58" s="7" t="s">
        <v>155</v>
      </c>
      <c r="C58" s="1785" t="s">
        <v>1121</v>
      </c>
      <c r="D58" s="1786"/>
      <c r="E58" s="1786"/>
      <c r="F58" s="1786"/>
      <c r="G58" s="1786"/>
      <c r="H58" s="1786"/>
      <c r="I58" s="1786"/>
      <c r="J58" s="1786"/>
      <c r="K58" s="1786"/>
      <c r="L58" s="1786"/>
      <c r="M58" s="1787"/>
    </row>
    <row r="59" spans="1:13" ht="15.75" customHeight="1" x14ac:dyDescent="0.25">
      <c r="A59" s="1506" t="s">
        <v>156</v>
      </c>
      <c r="B59" s="6" t="s">
        <v>157</v>
      </c>
      <c r="C59" s="1785" t="s">
        <v>1122</v>
      </c>
      <c r="D59" s="1786"/>
      <c r="E59" s="1786"/>
      <c r="F59" s="1786"/>
      <c r="G59" s="1786"/>
      <c r="H59" s="1786"/>
      <c r="I59" s="1786"/>
      <c r="J59" s="1786"/>
      <c r="K59" s="1786"/>
      <c r="L59" s="1786"/>
      <c r="M59" s="1787"/>
    </row>
    <row r="60" spans="1:13" ht="30" customHeight="1" x14ac:dyDescent="0.25">
      <c r="A60" s="1507"/>
      <c r="B60" s="6" t="s">
        <v>158</v>
      </c>
      <c r="C60" s="1785" t="s">
        <v>1123</v>
      </c>
      <c r="D60" s="1786"/>
      <c r="E60" s="1786"/>
      <c r="F60" s="1786"/>
      <c r="G60" s="1786"/>
      <c r="H60" s="1786"/>
      <c r="I60" s="1786"/>
      <c r="J60" s="1786"/>
      <c r="K60" s="1786"/>
      <c r="L60" s="1786"/>
      <c r="M60" s="1787"/>
    </row>
    <row r="61" spans="1:13" ht="30" customHeight="1" thickBot="1" x14ac:dyDescent="0.3">
      <c r="A61" s="1507"/>
      <c r="B61" s="5" t="s">
        <v>79</v>
      </c>
      <c r="C61" s="1785" t="s">
        <v>286</v>
      </c>
      <c r="D61" s="1786"/>
      <c r="E61" s="1786"/>
      <c r="F61" s="1786"/>
      <c r="G61" s="1786"/>
      <c r="H61" s="1786"/>
      <c r="I61" s="1786"/>
      <c r="J61" s="1786"/>
      <c r="K61" s="1786"/>
      <c r="L61" s="1786"/>
      <c r="M61" s="1787"/>
    </row>
    <row r="62" spans="1:13" ht="16.5" thickBot="1" x14ac:dyDescent="0.3">
      <c r="A62" s="4" t="s">
        <v>64</v>
      </c>
      <c r="B62" s="3"/>
      <c r="C62" s="1788" t="s">
        <v>1534</v>
      </c>
      <c r="D62" s="1512"/>
      <c r="E62" s="1512"/>
      <c r="F62" s="1512"/>
      <c r="G62" s="1512"/>
      <c r="H62" s="1512"/>
      <c r="I62" s="1512"/>
      <c r="J62" s="1512"/>
      <c r="K62" s="1512"/>
      <c r="L62" s="1512"/>
      <c r="M62" s="1513"/>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2:M52"/>
    <mergeCell ref="C11:M11"/>
    <mergeCell ref="C12:M12"/>
    <mergeCell ref="C13:M13"/>
    <mergeCell ref="B14:B15"/>
    <mergeCell ref="C14:D14"/>
    <mergeCell ref="F14:M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34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4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400-000002000000}"/>
    <dataValidation allowBlank="1" showInputMessage="1" showErrorMessage="1" prompt="Identifique la meta ODS a que le apunta el indicador de producto. Seleccione de la lista desplegable." sqref="E14" xr:uid="{00000000-0002-0000-3400-000003000000}"/>
    <dataValidation allowBlank="1" showInputMessage="1" showErrorMessage="1" prompt="Identifique el ODS a que le apunta el indicador de producto. Seleccione de la lista desplegable._x000a_" sqref="B14:B15" xr:uid="{00000000-0002-0000-3400-000004000000}"/>
    <dataValidation allowBlank="1" showInputMessage="1" showErrorMessage="1" prompt="Incluir una ficha por cada indicador, ya sea de producto o de resultado" sqref="B1" xr:uid="{00000000-0002-0000-3400-000005000000}"/>
    <dataValidation allowBlank="1" showInputMessage="1" showErrorMessage="1" prompt="Seleccione de la lista desplegable" sqref="B4 B7 H7" xr:uid="{00000000-0002-0000-3400-000006000000}"/>
  </dataValidations>
  <hyperlinks>
    <hyperlink ref="C57" r:id="rId1" display="dterneraa@educacionbogota.gov.co" xr:uid="{00000000-0004-0000-3400-000000000000}"/>
  </hyperlinks>
  <pageMargins left="0.7" right="0.7" top="0.75" bottom="0.75" header="0.3" footer="0.3"/>
  <pageSetup paperSize="9" orientation="portrait" horizontalDpi="1200" verticalDpi="12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39997558519241921"/>
  </sheetPr>
  <dimension ref="A1:M61"/>
  <sheetViews>
    <sheetView topLeftCell="B7" zoomScale="90" zoomScaleNormal="90" workbookViewId="0">
      <selection activeCell="O22" sqref="O22"/>
    </sheetView>
  </sheetViews>
  <sheetFormatPr baseColWidth="10" defaultColWidth="11.42578125" defaultRowHeight="15.75" x14ac:dyDescent="0.25"/>
  <cols>
    <col min="1" max="1" width="25.140625" style="1" customWidth="1"/>
    <col min="2" max="2" width="50.42578125" style="2" bestFit="1" customWidth="1"/>
    <col min="3" max="3" width="11.42578125" style="1"/>
    <col min="4" max="4" width="14.7109375" style="1" customWidth="1"/>
    <col min="5" max="16384" width="11.42578125" style="1"/>
  </cols>
  <sheetData>
    <row r="1" spans="1:13" ht="16.5" thickBot="1" x14ac:dyDescent="0.3">
      <c r="A1" s="110"/>
      <c r="B1" s="109" t="s">
        <v>1535</v>
      </c>
      <c r="C1" s="108"/>
      <c r="D1" s="108"/>
      <c r="E1" s="108"/>
      <c r="F1" s="108"/>
      <c r="G1" s="108"/>
      <c r="H1" s="108"/>
      <c r="I1" s="108"/>
      <c r="J1" s="108"/>
      <c r="K1" s="108"/>
      <c r="L1" s="108"/>
      <c r="M1" s="107"/>
    </row>
    <row r="2" spans="1:13" ht="24.95" customHeight="1" x14ac:dyDescent="0.25">
      <c r="A2" s="1542" t="s">
        <v>67</v>
      </c>
      <c r="B2" s="106" t="s">
        <v>68</v>
      </c>
      <c r="C2" s="1810" t="s">
        <v>1536</v>
      </c>
      <c r="D2" s="1811"/>
      <c r="E2" s="1811"/>
      <c r="F2" s="1811"/>
      <c r="G2" s="1811"/>
      <c r="H2" s="1811"/>
      <c r="I2" s="1811"/>
      <c r="J2" s="1811"/>
      <c r="K2" s="1811"/>
      <c r="L2" s="1811"/>
      <c r="M2" s="1812"/>
    </row>
    <row r="3" spans="1:13" ht="31.5" x14ac:dyDescent="0.25">
      <c r="A3" s="1543"/>
      <c r="B3" s="13" t="s">
        <v>1016</v>
      </c>
      <c r="C3" s="1520" t="s">
        <v>1017</v>
      </c>
      <c r="D3" s="1521"/>
      <c r="E3" s="1521"/>
      <c r="F3" s="1521"/>
      <c r="G3" s="1521"/>
      <c r="H3" s="1521"/>
      <c r="I3" s="1521"/>
      <c r="J3" s="1521"/>
      <c r="K3" s="1521"/>
      <c r="L3" s="1521"/>
      <c r="M3" s="1522"/>
    </row>
    <row r="4" spans="1:13" x14ac:dyDescent="0.25">
      <c r="A4" s="1543"/>
      <c r="B4" s="65" t="s">
        <v>72</v>
      </c>
      <c r="C4" s="105"/>
      <c r="D4" s="104"/>
      <c r="E4" s="103"/>
      <c r="F4" s="1749" t="s">
        <v>74</v>
      </c>
      <c r="G4" s="1750"/>
      <c r="H4" s="102" t="s">
        <v>342</v>
      </c>
      <c r="I4" s="101"/>
      <c r="J4" s="101"/>
      <c r="K4" s="101"/>
      <c r="L4" s="101"/>
      <c r="M4" s="100"/>
    </row>
    <row r="5" spans="1:13" ht="32.1" customHeight="1" x14ac:dyDescent="0.25">
      <c r="A5" s="1543"/>
      <c r="B5" s="65" t="s">
        <v>75</v>
      </c>
      <c r="C5" s="1520" t="s">
        <v>1018</v>
      </c>
      <c r="D5" s="1521"/>
      <c r="E5" s="1521"/>
      <c r="F5" s="1521"/>
      <c r="G5" s="1521"/>
      <c r="H5" s="1521"/>
      <c r="I5" s="1521"/>
      <c r="J5" s="1521"/>
      <c r="K5" s="1521"/>
      <c r="L5" s="1521"/>
      <c r="M5" s="1522"/>
    </row>
    <row r="6" spans="1:13" x14ac:dyDescent="0.25">
      <c r="A6" s="1543"/>
      <c r="B6" s="65" t="s">
        <v>76</v>
      </c>
      <c r="C6" s="1520" t="s">
        <v>1537</v>
      </c>
      <c r="D6" s="1521"/>
      <c r="E6" s="101"/>
      <c r="F6" s="101"/>
      <c r="G6" s="101"/>
      <c r="H6" s="101"/>
      <c r="I6" s="101"/>
      <c r="J6" s="101"/>
      <c r="K6" s="101"/>
      <c r="L6" s="101"/>
      <c r="M6" s="100"/>
    </row>
    <row r="7" spans="1:13" x14ac:dyDescent="0.25">
      <c r="A7" s="1543"/>
      <c r="B7" s="13" t="s">
        <v>929</v>
      </c>
      <c r="C7" s="1876" t="s">
        <v>1538</v>
      </c>
      <c r="D7" s="1877"/>
      <c r="E7" s="99"/>
      <c r="F7" s="99"/>
      <c r="G7" s="98"/>
      <c r="H7" s="97" t="s">
        <v>79</v>
      </c>
      <c r="I7" s="1687" t="s">
        <v>1539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1539</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0.95" customHeight="1" x14ac:dyDescent="0.25">
      <c r="A11" s="1543"/>
      <c r="B11" s="13" t="s">
        <v>85</v>
      </c>
      <c r="C11" s="1738" t="s">
        <v>1540</v>
      </c>
      <c r="D11" s="1739"/>
      <c r="E11" s="1739"/>
      <c r="F11" s="1739"/>
      <c r="G11" s="1739"/>
      <c r="H11" s="1739"/>
      <c r="I11" s="1739"/>
      <c r="J11" s="1739"/>
      <c r="K11" s="1739"/>
      <c r="L11" s="1739"/>
      <c r="M11" s="1740"/>
    </row>
    <row r="12" spans="1:13" ht="72.599999999999994" customHeight="1" x14ac:dyDescent="0.25">
      <c r="A12" s="1543"/>
      <c r="B12" s="13" t="s">
        <v>1021</v>
      </c>
      <c r="C12" s="1841" t="s">
        <v>1541</v>
      </c>
      <c r="D12" s="1842"/>
      <c r="E12" s="1842"/>
      <c r="F12" s="1842"/>
      <c r="G12" s="1842"/>
      <c r="H12" s="1842"/>
      <c r="I12" s="1842"/>
      <c r="J12" s="1842"/>
      <c r="K12" s="1842"/>
      <c r="L12" s="1842"/>
      <c r="M12" s="1843"/>
    </row>
    <row r="13" spans="1:13" ht="51.95" customHeight="1" x14ac:dyDescent="0.25">
      <c r="A13" s="1543"/>
      <c r="B13" s="13" t="s">
        <v>1023</v>
      </c>
      <c r="C13" s="1738" t="s">
        <v>1515</v>
      </c>
      <c r="D13" s="1739"/>
      <c r="E13" s="1739"/>
      <c r="F13" s="1739"/>
      <c r="G13" s="1739"/>
      <c r="H13" s="1739"/>
      <c r="I13" s="1739"/>
      <c r="J13" s="1739"/>
      <c r="K13" s="1739"/>
      <c r="L13" s="1739"/>
      <c r="M13" s="1740"/>
    </row>
    <row r="14" spans="1:13" ht="54.95" customHeight="1" x14ac:dyDescent="0.25">
      <c r="A14" s="1543"/>
      <c r="B14" s="126" t="s">
        <v>1025</v>
      </c>
      <c r="C14" s="1738" t="s">
        <v>527</v>
      </c>
      <c r="D14" s="1739"/>
      <c r="E14" s="127" t="s">
        <v>1026</v>
      </c>
      <c r="F14" s="1767" t="s">
        <v>509</v>
      </c>
      <c r="G14" s="1739"/>
      <c r="H14" s="1739"/>
      <c r="I14" s="1739"/>
      <c r="J14" s="1739"/>
      <c r="K14" s="1739"/>
      <c r="L14" s="1739"/>
      <c r="M14" s="1740"/>
    </row>
    <row r="15" spans="1:13" x14ac:dyDescent="0.25">
      <c r="A15" s="1698" t="s">
        <v>48</v>
      </c>
      <c r="B15" s="12" t="s">
        <v>87</v>
      </c>
      <c r="C15" s="1724" t="s">
        <v>528</v>
      </c>
      <c r="D15" s="1725"/>
      <c r="E15" s="1725"/>
      <c r="F15" s="1725"/>
      <c r="G15" s="1725"/>
      <c r="H15" s="1725"/>
      <c r="I15" s="1725"/>
      <c r="J15" s="1725"/>
      <c r="K15" s="1725"/>
      <c r="L15" s="1725"/>
      <c r="M15" s="1726"/>
    </row>
    <row r="16" spans="1:13" x14ac:dyDescent="0.25">
      <c r="A16" s="1699"/>
      <c r="B16" s="12" t="s">
        <v>1028</v>
      </c>
      <c r="C16" s="1724" t="s">
        <v>1542</v>
      </c>
      <c r="D16" s="1725"/>
      <c r="E16" s="1725"/>
      <c r="F16" s="1725"/>
      <c r="G16" s="1725"/>
      <c r="H16" s="1725"/>
      <c r="I16" s="1725"/>
      <c r="J16" s="1725"/>
      <c r="K16" s="1725"/>
      <c r="L16" s="1725"/>
      <c r="M16" s="1726"/>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133"/>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161" t="s">
        <v>100</v>
      </c>
      <c r="E22" s="131" t="s">
        <v>101</v>
      </c>
      <c r="F22" s="1" t="s">
        <v>1470</v>
      </c>
      <c r="G22" s="82"/>
      <c r="H22" s="569"/>
      <c r="I22" s="82"/>
      <c r="J22" s="82"/>
      <c r="K22" s="82"/>
      <c r="L22" s="82"/>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t="s">
        <v>100</v>
      </c>
      <c r="H25" s="146"/>
      <c r="I25" s="131" t="s">
        <v>106</v>
      </c>
      <c r="J25" s="161"/>
      <c r="K25" s="146"/>
      <c r="L25" s="15"/>
      <c r="M25" s="14"/>
    </row>
    <row r="26" spans="1:13" x14ac:dyDescent="0.25">
      <c r="A26" s="1699"/>
      <c r="B26" s="1528"/>
      <c r="C26" s="324" t="s">
        <v>107</v>
      </c>
      <c r="D26" s="79"/>
      <c r="E26" s="15"/>
      <c r="F26" s="131" t="s">
        <v>108</v>
      </c>
      <c r="G26" s="135"/>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x14ac:dyDescent="0.25">
      <c r="A29" s="1699"/>
      <c r="B29" s="70"/>
      <c r="C29" s="329" t="s">
        <v>110</v>
      </c>
      <c r="D29" s="547" t="s">
        <v>111</v>
      </c>
      <c r="E29" s="146"/>
      <c r="F29" s="938" t="s">
        <v>112</v>
      </c>
      <c r="G29" s="161" t="s">
        <v>111</v>
      </c>
      <c r="H29" s="146"/>
      <c r="I29" s="938" t="s">
        <v>113</v>
      </c>
      <c r="J29" s="333" t="s">
        <v>111</v>
      </c>
      <c r="K29" s="165"/>
      <c r="L29" s="334"/>
      <c r="M29" s="164"/>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61"/>
      <c r="M31" s="60"/>
    </row>
    <row r="32" spans="1:13" x14ac:dyDescent="0.25">
      <c r="A32" s="1699"/>
      <c r="B32" s="1528"/>
      <c r="C32" s="330" t="s">
        <v>115</v>
      </c>
      <c r="D32" s="56" t="s">
        <v>1543</v>
      </c>
      <c r="E32" s="54"/>
      <c r="F32" s="146" t="s">
        <v>116</v>
      </c>
      <c r="G32" s="56" t="s">
        <v>1031</v>
      </c>
      <c r="H32" s="54"/>
      <c r="I32" s="145"/>
      <c r="J32" s="54"/>
      <c r="K32" s="54"/>
      <c r="L32" s="15"/>
      <c r="M32" s="14"/>
    </row>
    <row r="33" spans="1:13" x14ac:dyDescent="0.25">
      <c r="A33" s="1699"/>
      <c r="B33" s="1529"/>
      <c r="C33" s="325"/>
      <c r="D33" s="52"/>
      <c r="E33" s="49"/>
      <c r="F33" s="137"/>
      <c r="G33" s="49"/>
      <c r="H33" s="49"/>
      <c r="I33" s="147"/>
      <c r="J33" s="49"/>
      <c r="K33" s="49"/>
      <c r="L33" s="16"/>
      <c r="M33" s="48"/>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29">
        <v>1</v>
      </c>
      <c r="E36" s="36"/>
      <c r="F36" s="29">
        <v>1</v>
      </c>
      <c r="G36" s="36"/>
      <c r="H36" s="29">
        <v>1</v>
      </c>
      <c r="I36" s="36"/>
      <c r="J36" s="29">
        <v>1</v>
      </c>
      <c r="K36" s="36"/>
      <c r="L36" s="29">
        <v>1</v>
      </c>
      <c r="M36" s="41"/>
    </row>
    <row r="37" spans="1:13" x14ac:dyDescent="0.25">
      <c r="A37" s="1699"/>
      <c r="B37" s="1528"/>
      <c r="C37" s="37"/>
      <c r="D37" s="35" t="s">
        <v>123</v>
      </c>
      <c r="E37" s="35"/>
      <c r="F37" s="35" t="s">
        <v>124</v>
      </c>
      <c r="G37" s="35"/>
      <c r="H37" s="43" t="s">
        <v>125</v>
      </c>
      <c r="I37" s="43"/>
      <c r="J37" s="43" t="s">
        <v>126</v>
      </c>
      <c r="K37" s="35"/>
      <c r="L37" s="35" t="s">
        <v>127</v>
      </c>
      <c r="M37" s="42"/>
    </row>
    <row r="38" spans="1:13" x14ac:dyDescent="0.25">
      <c r="A38" s="1699"/>
      <c r="B38" s="1528"/>
      <c r="C38" s="37"/>
      <c r="D38" s="29">
        <v>1</v>
      </c>
      <c r="E38" s="36"/>
      <c r="F38" s="29">
        <v>1</v>
      </c>
      <c r="G38" s="36"/>
      <c r="H38" s="29">
        <v>1</v>
      </c>
      <c r="I38" s="36"/>
      <c r="J38" s="29">
        <v>1</v>
      </c>
      <c r="K38" s="36"/>
      <c r="L38" s="29">
        <v>1</v>
      </c>
      <c r="M38" s="41"/>
    </row>
    <row r="39" spans="1:13" x14ac:dyDescent="0.25">
      <c r="A39" s="1699"/>
      <c r="B39" s="1528"/>
      <c r="C39" s="37"/>
      <c r="D39" s="35" t="s">
        <v>128</v>
      </c>
      <c r="E39" s="35"/>
      <c r="F39" s="35" t="s">
        <v>129</v>
      </c>
      <c r="G39" s="35"/>
      <c r="H39" s="43" t="s">
        <v>130</v>
      </c>
      <c r="I39" s="43"/>
      <c r="J39" s="43" t="s">
        <v>131</v>
      </c>
      <c r="K39" s="35"/>
      <c r="L39" s="35" t="s">
        <v>132</v>
      </c>
      <c r="M39" s="42"/>
    </row>
    <row r="40" spans="1:13" x14ac:dyDescent="0.25">
      <c r="A40" s="1699"/>
      <c r="B40" s="1528"/>
      <c r="C40" s="37"/>
      <c r="D40" s="29"/>
      <c r="E40" s="36"/>
      <c r="F40" s="29"/>
      <c r="G40" s="36"/>
      <c r="H40" s="29"/>
      <c r="I40" s="36"/>
      <c r="J40" s="29"/>
      <c r="K40" s="36"/>
      <c r="L40" s="29"/>
      <c r="M40" s="41"/>
    </row>
    <row r="41" spans="1:13" x14ac:dyDescent="0.25">
      <c r="A41" s="1699"/>
      <c r="B41" s="1528"/>
      <c r="C41" s="37"/>
      <c r="D41" s="31" t="s">
        <v>132</v>
      </c>
      <c r="E41" s="30"/>
      <c r="F41" s="31" t="s">
        <v>133</v>
      </c>
      <c r="G41" s="30"/>
      <c r="H41" s="39"/>
      <c r="I41" s="40"/>
      <c r="J41" s="39"/>
      <c r="K41" s="40"/>
      <c r="L41" s="39"/>
      <c r="M41" s="38"/>
    </row>
    <row r="42" spans="1:13" x14ac:dyDescent="0.25">
      <c r="A42" s="1699"/>
      <c r="B42" s="1528"/>
      <c r="C42" s="37"/>
      <c r="D42" s="29"/>
      <c r="E42" s="36"/>
      <c r="F42" s="1524">
        <v>1</v>
      </c>
      <c r="G42" s="1525"/>
      <c r="H42" s="1702"/>
      <c r="I42" s="1702"/>
      <c r="J42" s="34"/>
      <c r="K42" s="35"/>
      <c r="L42" s="34"/>
      <c r="M42" s="33"/>
    </row>
    <row r="43" spans="1:13" x14ac:dyDescent="0.25">
      <c r="A43" s="1699"/>
      <c r="B43" s="1528"/>
      <c r="C43" s="32"/>
      <c r="D43" s="31"/>
      <c r="E43" s="30"/>
      <c r="F43" s="31"/>
      <c r="G43" s="30"/>
      <c r="H43" s="27"/>
      <c r="I43" s="28"/>
      <c r="J43" s="27"/>
      <c r="K43" s="28"/>
      <c r="L43" s="27"/>
      <c r="M43" s="26"/>
    </row>
    <row r="44" spans="1:13" ht="18" customHeight="1" x14ac:dyDescent="0.25">
      <c r="A44" s="1699"/>
      <c r="B44" s="1539" t="s">
        <v>134</v>
      </c>
      <c r="C44" s="326"/>
      <c r="D44" s="139"/>
      <c r="E44" s="139"/>
      <c r="F44" s="139"/>
      <c r="G44" s="139"/>
      <c r="H44" s="139"/>
      <c r="I44" s="139"/>
      <c r="J44" s="139"/>
      <c r="K44" s="139"/>
      <c r="L44" s="15"/>
      <c r="M44" s="14"/>
    </row>
    <row r="45" spans="1:13" x14ac:dyDescent="0.25">
      <c r="A45" s="1699"/>
      <c r="B45" s="1528"/>
      <c r="C45" s="20"/>
      <c r="D45" s="23" t="s">
        <v>135</v>
      </c>
      <c r="E45" s="22" t="s">
        <v>136</v>
      </c>
      <c r="F45" s="1730" t="s">
        <v>137</v>
      </c>
      <c r="G45" s="1531"/>
      <c r="H45" s="1531"/>
      <c r="I45" s="1531"/>
      <c r="J45" s="1531"/>
      <c r="K45" s="156" t="s">
        <v>101</v>
      </c>
      <c r="L45" s="1532"/>
      <c r="M45" s="1533"/>
    </row>
    <row r="46" spans="1:13" x14ac:dyDescent="0.25">
      <c r="A46" s="1699"/>
      <c r="B46" s="1528"/>
      <c r="C46" s="20"/>
      <c r="D46" s="19"/>
      <c r="E46" s="161" t="s">
        <v>933</v>
      </c>
      <c r="F46" s="1730"/>
      <c r="G46" s="1531"/>
      <c r="H46" s="1531"/>
      <c r="I46" s="1531"/>
      <c r="J46" s="1531"/>
      <c r="K46" s="15"/>
      <c r="L46" s="1534"/>
      <c r="M46" s="1535"/>
    </row>
    <row r="47" spans="1:13" x14ac:dyDescent="0.25">
      <c r="A47" s="1699"/>
      <c r="B47" s="1529"/>
      <c r="C47" s="17"/>
      <c r="D47" s="16"/>
      <c r="E47" s="16"/>
      <c r="F47" s="16"/>
      <c r="G47" s="16"/>
      <c r="H47" s="16"/>
      <c r="I47" s="16"/>
      <c r="J47" s="16"/>
      <c r="K47" s="16"/>
      <c r="L47" s="15"/>
      <c r="M47" s="14"/>
    </row>
    <row r="48" spans="1:13" ht="36.6" customHeight="1" x14ac:dyDescent="0.25">
      <c r="A48" s="1699"/>
      <c r="B48" s="13" t="s">
        <v>139</v>
      </c>
      <c r="C48" s="1738" t="s">
        <v>1544</v>
      </c>
      <c r="D48" s="1739"/>
      <c r="E48" s="1739"/>
      <c r="F48" s="1739"/>
      <c r="G48" s="1739"/>
      <c r="H48" s="1739"/>
      <c r="I48" s="1739"/>
      <c r="J48" s="1739"/>
      <c r="K48" s="1739"/>
      <c r="L48" s="1739"/>
      <c r="M48" s="158"/>
    </row>
    <row r="49" spans="1:13" ht="15.6" customHeight="1" x14ac:dyDescent="0.25">
      <c r="A49" s="1699"/>
      <c r="B49" s="12" t="s">
        <v>141</v>
      </c>
      <c r="C49" s="1738" t="s">
        <v>1545</v>
      </c>
      <c r="D49" s="1739"/>
      <c r="E49" s="1739"/>
      <c r="F49" s="1739"/>
      <c r="G49" s="1739"/>
      <c r="H49" s="1739"/>
      <c r="I49" s="1739"/>
      <c r="J49" s="1739"/>
      <c r="K49" s="157"/>
      <c r="L49" s="157"/>
      <c r="M49" s="158"/>
    </row>
    <row r="50" spans="1:13" x14ac:dyDescent="0.25">
      <c r="A50" s="1699"/>
      <c r="B50" s="12" t="s">
        <v>143</v>
      </c>
      <c r="C50" s="163">
        <v>30</v>
      </c>
      <c r="D50" s="157"/>
      <c r="E50" s="157"/>
      <c r="F50" s="157"/>
      <c r="G50" s="157"/>
      <c r="H50" s="157"/>
      <c r="I50" s="157"/>
      <c r="J50" s="157"/>
      <c r="K50" s="157"/>
      <c r="L50" s="157"/>
      <c r="M50" s="158"/>
    </row>
    <row r="51" spans="1:13" x14ac:dyDescent="0.25">
      <c r="A51" s="1699"/>
      <c r="B51" s="12" t="s">
        <v>144</v>
      </c>
      <c r="C51" s="163" t="s">
        <v>111</v>
      </c>
      <c r="D51" s="157"/>
      <c r="E51" s="157"/>
      <c r="F51" s="157"/>
      <c r="G51" s="157"/>
      <c r="H51" s="157"/>
      <c r="I51" s="157"/>
      <c r="J51" s="157"/>
      <c r="K51" s="157"/>
      <c r="L51" s="157"/>
      <c r="M51" s="158"/>
    </row>
    <row r="52" spans="1:13" ht="15.75" customHeight="1" x14ac:dyDescent="0.25">
      <c r="A52" s="1506" t="s">
        <v>60</v>
      </c>
      <c r="B52" s="7" t="s">
        <v>145</v>
      </c>
      <c r="C52" s="2029" t="s">
        <v>529</v>
      </c>
      <c r="D52" s="2030"/>
      <c r="E52" s="2030"/>
      <c r="F52" s="2030"/>
      <c r="G52" s="2030"/>
      <c r="H52" s="2030"/>
      <c r="I52" s="2030"/>
      <c r="J52" s="2030"/>
      <c r="K52" s="2030"/>
      <c r="L52" s="2030"/>
      <c r="M52" s="2031"/>
    </row>
    <row r="53" spans="1:13" x14ac:dyDescent="0.25">
      <c r="A53" s="1507"/>
      <c r="B53" s="7" t="s">
        <v>147</v>
      </c>
      <c r="C53" s="2029" t="s">
        <v>1460</v>
      </c>
      <c r="D53" s="2030"/>
      <c r="E53" s="2030"/>
      <c r="F53" s="2030"/>
      <c r="G53" s="2030"/>
      <c r="H53" s="2030"/>
      <c r="I53" s="2030"/>
      <c r="J53" s="2030"/>
      <c r="K53" s="2030"/>
      <c r="L53" s="2030"/>
      <c r="M53" s="2031"/>
    </row>
    <row r="54" spans="1:13" x14ac:dyDescent="0.25">
      <c r="A54" s="1507"/>
      <c r="B54" s="7" t="s">
        <v>149</v>
      </c>
      <c r="C54" s="2029" t="s">
        <v>1448</v>
      </c>
      <c r="D54" s="2030"/>
      <c r="E54" s="2030"/>
      <c r="F54" s="2030"/>
      <c r="G54" s="2030"/>
      <c r="H54" s="2030"/>
      <c r="I54" s="2030"/>
      <c r="J54" s="2030"/>
      <c r="K54" s="2030"/>
      <c r="L54" s="2030"/>
      <c r="M54" s="2031"/>
    </row>
    <row r="55" spans="1:13" ht="15.75" customHeight="1" x14ac:dyDescent="0.25">
      <c r="A55" s="1507"/>
      <c r="B55" s="8" t="s">
        <v>151</v>
      </c>
      <c r="C55" s="2029" t="s">
        <v>1461</v>
      </c>
      <c r="D55" s="2030"/>
      <c r="E55" s="2030"/>
      <c r="F55" s="2030"/>
      <c r="G55" s="2030"/>
      <c r="H55" s="2030"/>
      <c r="I55" s="2030"/>
      <c r="J55" s="2030"/>
      <c r="K55" s="2030"/>
      <c r="L55" s="2030"/>
      <c r="M55" s="2031"/>
    </row>
    <row r="56" spans="1:13" ht="15.75" customHeight="1" x14ac:dyDescent="0.25">
      <c r="A56" s="1507"/>
      <c r="B56" s="7" t="s">
        <v>153</v>
      </c>
      <c r="C56" s="1523" t="s">
        <v>530</v>
      </c>
      <c r="D56" s="2024"/>
      <c r="E56" s="2024"/>
      <c r="F56" s="2024"/>
      <c r="G56" s="2024"/>
      <c r="H56" s="2024"/>
      <c r="I56" s="2024"/>
      <c r="J56" s="2024"/>
      <c r="K56" s="2024"/>
      <c r="L56" s="2024"/>
      <c r="M56" s="2025"/>
    </row>
    <row r="57" spans="1:13" ht="16.5" thickBot="1" x14ac:dyDescent="0.3">
      <c r="A57" s="1510"/>
      <c r="B57" s="7" t="s">
        <v>155</v>
      </c>
      <c r="C57" s="2029">
        <v>3214906897</v>
      </c>
      <c r="D57" s="2030"/>
      <c r="E57" s="2030"/>
      <c r="F57" s="2030"/>
      <c r="G57" s="2030"/>
      <c r="H57" s="2030"/>
      <c r="I57" s="2030"/>
      <c r="J57" s="2030"/>
      <c r="K57" s="2030"/>
      <c r="L57" s="2030"/>
      <c r="M57" s="2031"/>
    </row>
    <row r="58" spans="1:13" ht="15.75" customHeight="1" x14ac:dyDescent="0.25">
      <c r="A58" s="1506" t="s">
        <v>156</v>
      </c>
      <c r="B58" s="6" t="s">
        <v>157</v>
      </c>
      <c r="C58" s="2023" t="s">
        <v>1462</v>
      </c>
      <c r="D58" s="2024"/>
      <c r="E58" s="2024"/>
      <c r="F58" s="2024"/>
      <c r="G58" s="2024"/>
      <c r="H58" s="2024"/>
      <c r="I58" s="2024"/>
      <c r="J58" s="2024"/>
      <c r="K58" s="2024"/>
      <c r="L58" s="2024"/>
      <c r="M58" s="2025"/>
    </row>
    <row r="59" spans="1:13" ht="30" customHeight="1" x14ac:dyDescent="0.25">
      <c r="A59" s="1507"/>
      <c r="B59" s="6" t="s">
        <v>158</v>
      </c>
      <c r="C59" s="2023" t="s">
        <v>1460</v>
      </c>
      <c r="D59" s="2024"/>
      <c r="E59" s="2024"/>
      <c r="F59" s="2024"/>
      <c r="G59" s="2024"/>
      <c r="H59" s="2024"/>
      <c r="I59" s="2024"/>
      <c r="J59" s="2024"/>
      <c r="K59" s="2024"/>
      <c r="L59" s="2024"/>
      <c r="M59" s="2025"/>
    </row>
    <row r="60" spans="1:13" ht="30" customHeight="1" thickBot="1" x14ac:dyDescent="0.3">
      <c r="A60" s="1507"/>
      <c r="B60" s="5" t="s">
        <v>79</v>
      </c>
      <c r="C60" s="2023" t="s">
        <v>1463</v>
      </c>
      <c r="D60" s="2024"/>
      <c r="E60" s="2024"/>
      <c r="F60" s="2024"/>
      <c r="G60" s="2024"/>
      <c r="H60" s="2024"/>
      <c r="I60" s="2024"/>
      <c r="J60" s="2024"/>
      <c r="K60" s="2024"/>
      <c r="L60" s="2024"/>
      <c r="M60" s="2025"/>
    </row>
    <row r="61" spans="1:13" ht="36" customHeight="1" thickBot="1" x14ac:dyDescent="0.3">
      <c r="A61" s="4" t="s">
        <v>64</v>
      </c>
      <c r="B61" s="939"/>
      <c r="C61" s="2111" t="s">
        <v>1546</v>
      </c>
      <c r="D61" s="2112"/>
      <c r="E61" s="2112"/>
      <c r="F61" s="2112"/>
      <c r="G61" s="2112"/>
      <c r="H61" s="2112"/>
      <c r="I61" s="2112"/>
      <c r="J61" s="2112"/>
      <c r="K61" s="2112"/>
      <c r="L61" s="2112"/>
      <c r="M61" s="2113"/>
    </row>
  </sheetData>
  <mergeCells count="47">
    <mergeCell ref="C11:M11"/>
    <mergeCell ref="A2:A14"/>
    <mergeCell ref="C2:M2"/>
    <mergeCell ref="C3:M3"/>
    <mergeCell ref="F4:G4"/>
    <mergeCell ref="C5:M5"/>
    <mergeCell ref="C6:D6"/>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L48"/>
    <mergeCell ref="C49:J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eleccione de la lista desplegable" sqref="B4 B7 H7" xr:uid="{00000000-0002-0000-3500-000000000000}"/>
    <dataValidation allowBlank="1" showInputMessage="1" showErrorMessage="1" prompt="Incluir una ficha por cada indicador, ya sea de producto o de resultado" sqref="B1" xr:uid="{00000000-0002-0000-3500-000001000000}"/>
    <dataValidation allowBlank="1" showInputMessage="1" showErrorMessage="1" prompt="Identifique el ODS a que le apunta el indicador de producto. Seleccione de la lista desplegable._x000a_" sqref="B14" xr:uid="{00000000-0002-0000-3500-000002000000}"/>
    <dataValidation allowBlank="1" showInputMessage="1" showErrorMessage="1" prompt="Identifique la meta ODS a que le apunta el indicador de producto. Seleccione de la lista desplegable." sqref="E14" xr:uid="{00000000-0002-0000-3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500-000005000000}"/>
    <dataValidation type="list" allowBlank="1" showInputMessage="1" showErrorMessage="1" sqref="I7:M7" xr:uid="{00000000-0002-0000-3500-000006000000}">
      <formula1>INDIRECT($C$7)</formula1>
    </dataValidation>
  </dataValidations>
  <hyperlinks>
    <hyperlink ref="C56:M56" r:id="rId1" display="dmoraa@sdis.gov.co" xr:uid="{00000000-0004-0000-3500-000000000000}"/>
    <hyperlink ref="C56" r:id="rId2" xr:uid="{00000000-0004-0000-3500-000001000000}"/>
  </hyperlinks>
  <pageMargins left="0.7" right="0.7" top="0.75" bottom="0.75" header="0.3" footer="0.3"/>
  <pageSetup paperSize="9" orientation="portrait" horizontalDpi="1200" verticalDpi="120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39997558519241921"/>
  </sheetPr>
  <dimension ref="A1:M65"/>
  <sheetViews>
    <sheetView topLeftCell="A4" zoomScale="85" zoomScaleNormal="85" workbookViewId="0">
      <selection activeCell="O18" sqref="O18"/>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1547</v>
      </c>
      <c r="C1" s="108"/>
      <c r="D1" s="108"/>
      <c r="E1" s="108"/>
      <c r="F1" s="108"/>
      <c r="G1" s="108"/>
      <c r="H1" s="108"/>
      <c r="I1" s="108"/>
      <c r="J1" s="108"/>
      <c r="K1" s="108"/>
      <c r="L1" s="108"/>
      <c r="M1" s="107"/>
    </row>
    <row r="2" spans="1:13" ht="27.75" customHeight="1" x14ac:dyDescent="0.25">
      <c r="A2" s="1542" t="s">
        <v>67</v>
      </c>
      <c r="B2" s="106" t="s">
        <v>68</v>
      </c>
      <c r="C2" s="1744" t="s">
        <v>1548</v>
      </c>
      <c r="D2" s="1745"/>
      <c r="E2" s="1745"/>
      <c r="F2" s="1745"/>
      <c r="G2" s="1745"/>
      <c r="H2" s="1745"/>
      <c r="I2" s="1745"/>
      <c r="J2" s="1745"/>
      <c r="K2" s="1745"/>
      <c r="L2" s="1745"/>
      <c r="M2" s="1746"/>
    </row>
    <row r="3" spans="1:13" ht="34.5" customHeight="1" x14ac:dyDescent="0.25">
      <c r="A3" s="1543"/>
      <c r="B3" s="13" t="s">
        <v>1016</v>
      </c>
      <c r="C3" s="1548" t="s">
        <v>1549</v>
      </c>
      <c r="D3" s="1550"/>
      <c r="E3" s="1550"/>
      <c r="F3" s="1550"/>
      <c r="G3" s="1550"/>
      <c r="H3" s="1550"/>
      <c r="I3" s="1550"/>
      <c r="J3" s="1550"/>
      <c r="K3" s="1550"/>
      <c r="L3" s="1550"/>
      <c r="M3" s="1551"/>
    </row>
    <row r="4" spans="1:13" ht="65.25" customHeight="1" x14ac:dyDescent="0.25">
      <c r="A4" s="1543"/>
      <c r="B4" s="65" t="s">
        <v>72</v>
      </c>
      <c r="C4" s="1005"/>
      <c r="D4" s="2116" t="s">
        <v>1550</v>
      </c>
      <c r="E4" s="2117"/>
      <c r="F4" s="1749" t="s">
        <v>74</v>
      </c>
      <c r="G4" s="1750"/>
      <c r="H4" s="1747">
        <v>539</v>
      </c>
      <c r="I4" s="1550"/>
      <c r="J4" s="101"/>
      <c r="K4" s="101"/>
      <c r="L4" s="101"/>
      <c r="M4" s="100"/>
    </row>
    <row r="5" spans="1:13" x14ac:dyDescent="0.25">
      <c r="A5" s="1543"/>
      <c r="B5" s="65" t="s">
        <v>75</v>
      </c>
      <c r="C5" s="1703" t="s">
        <v>1551</v>
      </c>
      <c r="D5" s="1704"/>
      <c r="E5" s="1704"/>
      <c r="F5" s="1704"/>
      <c r="G5" s="1704"/>
      <c r="H5" s="1704"/>
      <c r="I5" s="1704"/>
      <c r="J5" s="1704"/>
      <c r="K5" s="1704"/>
      <c r="L5" s="1704"/>
      <c r="M5" s="1705"/>
    </row>
    <row r="6" spans="1:13" x14ac:dyDescent="0.25">
      <c r="A6" s="1543"/>
      <c r="B6" s="65" t="s">
        <v>76</v>
      </c>
      <c r="C6" s="1703" t="s">
        <v>1552</v>
      </c>
      <c r="D6" s="1704"/>
      <c r="E6" s="1704"/>
      <c r="F6" s="1704"/>
      <c r="G6" s="1704"/>
      <c r="H6" s="1704"/>
      <c r="I6" s="1704"/>
      <c r="J6" s="1704"/>
      <c r="K6" s="1704"/>
      <c r="L6" s="1704"/>
      <c r="M6" s="1705"/>
    </row>
    <row r="7" spans="1:13" x14ac:dyDescent="0.25">
      <c r="A7" s="1543"/>
      <c r="B7" s="13" t="s">
        <v>929</v>
      </c>
      <c r="C7" s="1685"/>
      <c r="D7" s="1686"/>
      <c r="E7" s="99" t="s">
        <v>1384</v>
      </c>
      <c r="F7" s="99"/>
      <c r="G7" s="98"/>
      <c r="H7" s="97" t="s">
        <v>79</v>
      </c>
      <c r="I7" s="1687" t="s">
        <v>1553</v>
      </c>
      <c r="J7" s="1686"/>
      <c r="K7" s="1686"/>
      <c r="L7" s="1686"/>
      <c r="M7" s="1688"/>
    </row>
    <row r="8" spans="1:13" ht="15.75" customHeight="1" x14ac:dyDescent="0.25">
      <c r="A8" s="1543"/>
      <c r="B8" s="2118" t="s">
        <v>77</v>
      </c>
      <c r="C8" s="96"/>
      <c r="D8" s="95"/>
      <c r="E8" s="95"/>
      <c r="F8" s="95"/>
      <c r="G8" s="95"/>
      <c r="H8" s="95"/>
      <c r="I8" s="95"/>
      <c r="J8" s="95"/>
      <c r="K8" s="95"/>
      <c r="L8" s="61"/>
      <c r="M8" s="60"/>
    </row>
    <row r="9" spans="1:13" x14ac:dyDescent="0.25">
      <c r="A9" s="1543"/>
      <c r="B9" s="2119"/>
      <c r="C9" s="1558" t="s">
        <v>1347</v>
      </c>
      <c r="D9" s="1559"/>
      <c r="E9" s="76"/>
      <c r="F9" s="1559" t="s">
        <v>1554</v>
      </c>
      <c r="G9" s="1559"/>
      <c r="H9" s="76"/>
      <c r="I9" s="1559" t="s">
        <v>1348</v>
      </c>
      <c r="J9" s="1559"/>
      <c r="K9" s="76"/>
      <c r="L9" s="1559" t="s">
        <v>1129</v>
      </c>
      <c r="M9" s="2121"/>
    </row>
    <row r="10" spans="1:13" x14ac:dyDescent="0.25">
      <c r="A10" s="1543"/>
      <c r="B10" s="2119"/>
      <c r="C10" s="2122" t="s">
        <v>84</v>
      </c>
      <c r="D10" s="2123"/>
      <c r="E10" s="76"/>
      <c r="F10" s="2123" t="s">
        <v>84</v>
      </c>
      <c r="G10" s="2123"/>
      <c r="H10" s="76"/>
      <c r="I10" s="2123" t="s">
        <v>84</v>
      </c>
      <c r="J10" s="2123"/>
      <c r="K10" s="76"/>
      <c r="L10" s="2123" t="s">
        <v>84</v>
      </c>
      <c r="M10" s="2124"/>
    </row>
    <row r="11" spans="1:13" x14ac:dyDescent="0.25">
      <c r="A11" s="1543"/>
      <c r="B11" s="2119"/>
      <c r="C11" s="1006"/>
      <c r="D11" s="76"/>
      <c r="E11" s="76"/>
      <c r="F11" s="76"/>
      <c r="G11" s="76"/>
      <c r="H11" s="76"/>
      <c r="I11" s="76"/>
      <c r="J11" s="76"/>
      <c r="K11" s="76"/>
      <c r="L11" s="76"/>
      <c r="M11" s="1007"/>
    </row>
    <row r="12" spans="1:13" x14ac:dyDescent="0.25">
      <c r="A12" s="1543"/>
      <c r="B12" s="2119"/>
      <c r="C12" s="1558" t="s">
        <v>1346</v>
      </c>
      <c r="D12" s="1559"/>
      <c r="E12" s="76"/>
      <c r="F12" s="1559" t="s">
        <v>1555</v>
      </c>
      <c r="G12" s="1559"/>
      <c r="H12" s="76"/>
      <c r="I12" s="76"/>
      <c r="J12" s="76"/>
      <c r="K12" s="76"/>
      <c r="L12" s="76"/>
      <c r="M12" s="1007"/>
    </row>
    <row r="13" spans="1:13" x14ac:dyDescent="0.25">
      <c r="A13" s="1543"/>
      <c r="B13" s="2120"/>
      <c r="C13" s="1558" t="s">
        <v>84</v>
      </c>
      <c r="D13" s="1559"/>
      <c r="E13" s="94"/>
      <c r="F13" s="1559" t="s">
        <v>84</v>
      </c>
      <c r="G13" s="1559"/>
      <c r="H13" s="94"/>
      <c r="I13" s="94"/>
      <c r="J13" s="94"/>
      <c r="K13" s="94"/>
      <c r="L13" s="94"/>
      <c r="M13" s="1009"/>
    </row>
    <row r="14" spans="1:13" ht="53.25" customHeight="1" x14ac:dyDescent="0.25">
      <c r="A14" s="1543"/>
      <c r="B14" s="13" t="s">
        <v>85</v>
      </c>
      <c r="C14" s="1724" t="s">
        <v>1556</v>
      </c>
      <c r="D14" s="1725"/>
      <c r="E14" s="1725"/>
      <c r="F14" s="1725"/>
      <c r="G14" s="1725"/>
      <c r="H14" s="1725"/>
      <c r="I14" s="1725"/>
      <c r="J14" s="1725"/>
      <c r="K14" s="1725"/>
      <c r="L14" s="1725"/>
      <c r="M14" s="1726"/>
    </row>
    <row r="15" spans="1:13" ht="40.5" customHeight="1" x14ac:dyDescent="0.25">
      <c r="A15" s="1543"/>
      <c r="B15" s="13" t="s">
        <v>1021</v>
      </c>
      <c r="C15" s="1724" t="s">
        <v>1557</v>
      </c>
      <c r="D15" s="1725"/>
      <c r="E15" s="1725"/>
      <c r="F15" s="1725"/>
      <c r="G15" s="1725"/>
      <c r="H15" s="1725"/>
      <c r="I15" s="1725"/>
      <c r="J15" s="1725"/>
      <c r="K15" s="1725"/>
      <c r="L15" s="1725"/>
      <c r="M15" s="1726"/>
    </row>
    <row r="16" spans="1:13" ht="31.5" x14ac:dyDescent="0.25">
      <c r="A16" s="1543"/>
      <c r="B16" s="13" t="s">
        <v>1023</v>
      </c>
      <c r="C16" s="2032" t="s">
        <v>1515</v>
      </c>
      <c r="D16" s="2114"/>
      <c r="E16" s="2114"/>
      <c r="F16" s="2114"/>
      <c r="G16" s="2114"/>
      <c r="H16" s="2114"/>
      <c r="I16" s="2114"/>
      <c r="J16" s="2114"/>
      <c r="K16" s="2114"/>
      <c r="L16" s="2114"/>
      <c r="M16" s="2115"/>
    </row>
    <row r="17" spans="1:13" ht="30" customHeight="1" x14ac:dyDescent="0.25">
      <c r="A17" s="1543"/>
      <c r="B17" s="1689" t="s">
        <v>1025</v>
      </c>
      <c r="C17" s="1738" t="s">
        <v>534</v>
      </c>
      <c r="D17" s="1739"/>
      <c r="E17" s="127" t="s">
        <v>1026</v>
      </c>
      <c r="F17" s="1737" t="s">
        <v>535</v>
      </c>
      <c r="G17" s="1725"/>
      <c r="H17" s="1725"/>
      <c r="I17" s="1725"/>
      <c r="J17" s="1725"/>
      <c r="K17" s="1725"/>
      <c r="L17" s="1725"/>
      <c r="M17" s="1726"/>
    </row>
    <row r="18" spans="1:13" x14ac:dyDescent="0.25">
      <c r="A18" s="1543"/>
      <c r="B18" s="1690"/>
      <c r="C18" s="1724"/>
      <c r="D18" s="1725"/>
      <c r="E18" s="1725"/>
      <c r="F18" s="1725"/>
      <c r="G18" s="1725"/>
      <c r="H18" s="1725"/>
      <c r="I18" s="1725"/>
      <c r="J18" s="1725"/>
      <c r="K18" s="1725"/>
      <c r="L18" s="1725"/>
      <c r="M18" s="1726"/>
    </row>
    <row r="19" spans="1:13" x14ac:dyDescent="0.25">
      <c r="A19" s="1698" t="s">
        <v>48</v>
      </c>
      <c r="B19" s="12" t="s">
        <v>87</v>
      </c>
      <c r="C19" s="1724" t="s">
        <v>536</v>
      </c>
      <c r="D19" s="1725"/>
      <c r="E19" s="1725"/>
      <c r="F19" s="1725"/>
      <c r="G19" s="1725"/>
      <c r="H19" s="1725"/>
      <c r="I19" s="1725"/>
      <c r="J19" s="1725"/>
      <c r="K19" s="1725"/>
      <c r="L19" s="1725"/>
      <c r="M19" s="1726"/>
    </row>
    <row r="20" spans="1:13" x14ac:dyDescent="0.25">
      <c r="A20" s="1699"/>
      <c r="B20" s="12" t="s">
        <v>1028</v>
      </c>
      <c r="C20" s="1724" t="s">
        <v>1558</v>
      </c>
      <c r="D20" s="1725"/>
      <c r="E20" s="1725"/>
      <c r="F20" s="1725"/>
      <c r="G20" s="1725"/>
      <c r="H20" s="1725"/>
      <c r="I20" s="1725"/>
      <c r="J20" s="1725"/>
      <c r="K20" s="1725"/>
      <c r="L20" s="1725"/>
      <c r="M20" s="1726"/>
    </row>
    <row r="21" spans="1:13" ht="8.25" customHeight="1" x14ac:dyDescent="0.25">
      <c r="A21" s="1699"/>
      <c r="B21" s="1539" t="s">
        <v>89</v>
      </c>
      <c r="C21" s="92"/>
      <c r="D21" s="91"/>
      <c r="E21" s="91"/>
      <c r="F21" s="91"/>
      <c r="G21" s="91"/>
      <c r="H21" s="91"/>
      <c r="I21" s="91"/>
      <c r="J21" s="91"/>
      <c r="K21" s="91"/>
      <c r="L21" s="91"/>
      <c r="M21" s="90"/>
    </row>
    <row r="22" spans="1:13" ht="9" customHeight="1" x14ac:dyDescent="0.25">
      <c r="A22" s="1699"/>
      <c r="B22" s="1528"/>
      <c r="C22" s="89"/>
      <c r="D22" s="88"/>
      <c r="E22" s="87"/>
      <c r="F22" s="88"/>
      <c r="G22" s="87"/>
      <c r="H22" s="88"/>
      <c r="I22" s="87"/>
      <c r="J22" s="88"/>
      <c r="K22" s="87"/>
      <c r="L22" s="87"/>
      <c r="M22" s="42"/>
    </row>
    <row r="23" spans="1:13" x14ac:dyDescent="0.25">
      <c r="A23" s="1699"/>
      <c r="B23" s="1528"/>
      <c r="C23" s="324" t="s">
        <v>90</v>
      </c>
      <c r="D23" s="132"/>
      <c r="E23" s="131" t="s">
        <v>91</v>
      </c>
      <c r="F23" s="132"/>
      <c r="G23" s="131" t="s">
        <v>92</v>
      </c>
      <c r="H23" s="132"/>
      <c r="I23" s="131" t="s">
        <v>93</v>
      </c>
      <c r="J23" s="133"/>
      <c r="K23" s="131"/>
      <c r="L23" s="131"/>
      <c r="M23" s="134"/>
    </row>
    <row r="24" spans="1:13" x14ac:dyDescent="0.25">
      <c r="A24" s="1699"/>
      <c r="B24" s="1528"/>
      <c r="C24" s="324" t="s">
        <v>94</v>
      </c>
      <c r="D24" s="161"/>
      <c r="E24" s="131" t="s">
        <v>95</v>
      </c>
      <c r="F24" s="135"/>
      <c r="G24" s="131" t="s">
        <v>96</v>
      </c>
      <c r="H24" s="135"/>
      <c r="I24" s="131"/>
      <c r="J24" s="136"/>
      <c r="K24" s="131"/>
      <c r="L24" s="131"/>
      <c r="M24" s="134"/>
    </row>
    <row r="25" spans="1:13" x14ac:dyDescent="0.25">
      <c r="A25" s="1699"/>
      <c r="B25" s="1528"/>
      <c r="C25" s="324" t="s">
        <v>97</v>
      </c>
      <c r="D25" s="161"/>
      <c r="E25" s="131" t="s">
        <v>98</v>
      </c>
      <c r="F25" s="161"/>
      <c r="G25" s="131"/>
      <c r="H25" s="136"/>
      <c r="I25" s="131"/>
      <c r="J25" s="136"/>
      <c r="K25" s="131"/>
      <c r="L25" s="131"/>
      <c r="M25" s="134"/>
    </row>
    <row r="26" spans="1:13" x14ac:dyDescent="0.25">
      <c r="A26" s="1699"/>
      <c r="B26" s="1528"/>
      <c r="C26" s="324" t="s">
        <v>99</v>
      </c>
      <c r="D26" s="135" t="s">
        <v>100</v>
      </c>
      <c r="E26" s="131" t="s">
        <v>101</v>
      </c>
      <c r="F26" s="82" t="s">
        <v>1559</v>
      </c>
      <c r="G26" s="82"/>
      <c r="H26" s="82"/>
      <c r="I26" s="82"/>
      <c r="J26" s="82"/>
      <c r="K26" s="82"/>
      <c r="L26" s="82"/>
      <c r="M26" s="81"/>
    </row>
    <row r="27" spans="1:13" ht="9.75" customHeight="1" x14ac:dyDescent="0.25">
      <c r="A27" s="1699"/>
      <c r="B27" s="1529"/>
      <c r="C27" s="325"/>
      <c r="D27" s="137"/>
      <c r="E27" s="137"/>
      <c r="F27" s="137"/>
      <c r="G27" s="137"/>
      <c r="H27" s="137"/>
      <c r="I27" s="137"/>
      <c r="J27" s="137"/>
      <c r="K27" s="137"/>
      <c r="L27" s="137"/>
      <c r="M27" s="138"/>
    </row>
    <row r="28" spans="1:13" x14ac:dyDescent="0.25">
      <c r="A28" s="1699"/>
      <c r="B28" s="1539" t="s">
        <v>103</v>
      </c>
      <c r="C28" s="326"/>
      <c r="D28" s="139"/>
      <c r="E28" s="139"/>
      <c r="F28" s="139"/>
      <c r="G28" s="139"/>
      <c r="H28" s="139"/>
      <c r="I28" s="139"/>
      <c r="J28" s="139"/>
      <c r="K28" s="139"/>
      <c r="L28" s="61"/>
      <c r="M28" s="60"/>
    </row>
    <row r="29" spans="1:13" x14ac:dyDescent="0.25">
      <c r="A29" s="1699"/>
      <c r="B29" s="1528"/>
      <c r="C29" s="324" t="s">
        <v>104</v>
      </c>
      <c r="D29" s="135"/>
      <c r="E29" s="146"/>
      <c r="F29" s="131" t="s">
        <v>105</v>
      </c>
      <c r="G29" s="161" t="s">
        <v>100</v>
      </c>
      <c r="H29" s="146"/>
      <c r="I29" s="131" t="s">
        <v>106</v>
      </c>
      <c r="J29" s="161"/>
      <c r="K29" s="146"/>
      <c r="L29" s="15"/>
      <c r="M29" s="14"/>
    </row>
    <row r="30" spans="1:13" x14ac:dyDescent="0.25">
      <c r="A30" s="1699"/>
      <c r="B30" s="1528"/>
      <c r="C30" s="324" t="s">
        <v>107</v>
      </c>
      <c r="D30" s="79"/>
      <c r="E30" s="15"/>
      <c r="F30" s="131" t="s">
        <v>108</v>
      </c>
      <c r="G30" s="135"/>
      <c r="H30" s="15"/>
      <c r="I30" s="77"/>
      <c r="J30" s="15"/>
      <c r="K30" s="76"/>
      <c r="L30" s="15"/>
      <c r="M30" s="14"/>
    </row>
    <row r="31" spans="1:13" x14ac:dyDescent="0.25">
      <c r="A31" s="1699"/>
      <c r="B31" s="1529"/>
      <c r="C31" s="327"/>
      <c r="D31" s="140"/>
      <c r="E31" s="140"/>
      <c r="F31" s="140"/>
      <c r="G31" s="140"/>
      <c r="H31" s="140"/>
      <c r="I31" s="140"/>
      <c r="J31" s="140"/>
      <c r="K31" s="140"/>
      <c r="L31" s="16"/>
      <c r="M31" s="48"/>
    </row>
    <row r="32" spans="1:13" x14ac:dyDescent="0.25">
      <c r="A32" s="1699"/>
      <c r="B32" s="70" t="s">
        <v>109</v>
      </c>
      <c r="C32" s="328"/>
      <c r="D32" s="141"/>
      <c r="E32" s="141"/>
      <c r="F32" s="141"/>
      <c r="G32" s="141"/>
      <c r="H32" s="141"/>
      <c r="I32" s="141"/>
      <c r="J32" s="141"/>
      <c r="K32" s="141"/>
      <c r="L32" s="141"/>
      <c r="M32" s="142"/>
    </row>
    <row r="33" spans="1:13" x14ac:dyDescent="0.25">
      <c r="A33" s="1699"/>
      <c r="B33" s="70"/>
      <c r="C33" s="329" t="s">
        <v>110</v>
      </c>
      <c r="D33" s="144" t="s">
        <v>309</v>
      </c>
      <c r="E33" s="146"/>
      <c r="F33" s="145" t="s">
        <v>112</v>
      </c>
      <c r="G33" s="135" t="s">
        <v>309</v>
      </c>
      <c r="H33" s="146"/>
      <c r="I33" s="145" t="s">
        <v>113</v>
      </c>
      <c r="J33" s="333" t="s">
        <v>309</v>
      </c>
      <c r="K33" s="165"/>
      <c r="L33" s="334"/>
      <c r="M33" s="164"/>
    </row>
    <row r="34" spans="1:13" x14ac:dyDescent="0.25">
      <c r="A34" s="1699"/>
      <c r="B34" s="65"/>
      <c r="C34" s="325"/>
      <c r="D34" s="137"/>
      <c r="E34" s="137"/>
      <c r="F34" s="137"/>
      <c r="G34" s="137"/>
      <c r="H34" s="137"/>
      <c r="I34" s="137"/>
      <c r="J34" s="137"/>
      <c r="K34" s="137"/>
      <c r="L34" s="137"/>
      <c r="M34" s="138"/>
    </row>
    <row r="35" spans="1:13" x14ac:dyDescent="0.25">
      <c r="A35" s="1699"/>
      <c r="B35" s="1539" t="s">
        <v>114</v>
      </c>
      <c r="C35" s="63"/>
      <c r="D35" s="62"/>
      <c r="E35" s="62"/>
      <c r="F35" s="62"/>
      <c r="G35" s="62"/>
      <c r="H35" s="62"/>
      <c r="I35" s="62"/>
      <c r="J35" s="62"/>
      <c r="K35" s="62"/>
      <c r="L35" s="61"/>
      <c r="M35" s="60"/>
    </row>
    <row r="36" spans="1:13" x14ac:dyDescent="0.25">
      <c r="A36" s="1699"/>
      <c r="B36" s="1528"/>
      <c r="C36" s="330" t="s">
        <v>115</v>
      </c>
      <c r="D36" s="58">
        <v>2023</v>
      </c>
      <c r="E36" s="54"/>
      <c r="F36" s="146" t="s">
        <v>116</v>
      </c>
      <c r="G36" s="56" t="s">
        <v>997</v>
      </c>
      <c r="H36" s="54"/>
      <c r="I36" s="145"/>
      <c r="J36" s="54"/>
      <c r="K36" s="54"/>
      <c r="L36" s="15"/>
      <c r="M36" s="14"/>
    </row>
    <row r="37" spans="1:13" x14ac:dyDescent="0.25">
      <c r="A37" s="1699"/>
      <c r="B37" s="1529"/>
      <c r="C37" s="325"/>
      <c r="D37" s="52"/>
      <c r="E37" s="49"/>
      <c r="F37" s="137"/>
      <c r="G37" s="49"/>
      <c r="H37" s="49"/>
      <c r="I37" s="147"/>
      <c r="J37" s="49"/>
      <c r="K37" s="49"/>
      <c r="L37" s="16"/>
      <c r="M37" s="48"/>
    </row>
    <row r="38" spans="1:13" x14ac:dyDescent="0.25">
      <c r="A38" s="1699"/>
      <c r="B38" s="1539" t="s">
        <v>117</v>
      </c>
      <c r="C38" s="47"/>
      <c r="D38" s="46"/>
      <c r="E38" s="46"/>
      <c r="F38" s="46"/>
      <c r="G38" s="46"/>
      <c r="H38" s="46"/>
      <c r="I38" s="46"/>
      <c r="J38" s="46"/>
      <c r="K38" s="46"/>
      <c r="L38" s="46"/>
      <c r="M38" s="45"/>
    </row>
    <row r="39" spans="1:13" x14ac:dyDescent="0.25">
      <c r="A39" s="1699"/>
      <c r="B39" s="1528"/>
      <c r="C39" s="37"/>
      <c r="D39" s="35" t="s">
        <v>118</v>
      </c>
      <c r="E39" s="35"/>
      <c r="F39" s="35" t="s">
        <v>119</v>
      </c>
      <c r="G39" s="35"/>
      <c r="H39" s="43" t="s">
        <v>120</v>
      </c>
      <c r="I39" s="43"/>
      <c r="J39" s="43" t="s">
        <v>121</v>
      </c>
      <c r="K39" s="35"/>
      <c r="L39" s="35" t="s">
        <v>122</v>
      </c>
      <c r="M39" s="44"/>
    </row>
    <row r="40" spans="1:13" x14ac:dyDescent="0.25">
      <c r="A40" s="1699"/>
      <c r="B40" s="1528"/>
      <c r="C40" s="37"/>
      <c r="D40" s="346">
        <v>0</v>
      </c>
      <c r="E40" s="36">
        <v>2022</v>
      </c>
      <c r="F40" s="346">
        <v>240</v>
      </c>
      <c r="G40" s="36">
        <v>2023</v>
      </c>
      <c r="H40" s="346">
        <v>240</v>
      </c>
      <c r="I40" s="36">
        <v>2024</v>
      </c>
      <c r="J40" s="346">
        <v>240</v>
      </c>
      <c r="K40" s="36">
        <v>2025</v>
      </c>
      <c r="L40" s="346">
        <v>240</v>
      </c>
      <c r="M40" s="41">
        <v>2026</v>
      </c>
    </row>
    <row r="41" spans="1:13" x14ac:dyDescent="0.25">
      <c r="A41" s="1699"/>
      <c r="B41" s="1528"/>
      <c r="C41" s="37"/>
      <c r="D41" s="35" t="s">
        <v>123</v>
      </c>
      <c r="E41" s="35"/>
      <c r="F41" s="35" t="s">
        <v>124</v>
      </c>
      <c r="G41" s="35"/>
      <c r="H41" s="43" t="s">
        <v>125</v>
      </c>
      <c r="I41" s="43"/>
      <c r="J41" s="43" t="s">
        <v>126</v>
      </c>
      <c r="K41" s="35"/>
      <c r="L41" s="35" t="s">
        <v>127</v>
      </c>
      <c r="M41" s="42"/>
    </row>
    <row r="42" spans="1:13" x14ac:dyDescent="0.25">
      <c r="A42" s="1699"/>
      <c r="B42" s="1528"/>
      <c r="C42" s="37"/>
      <c r="D42" s="346">
        <v>240</v>
      </c>
      <c r="E42" s="36">
        <v>2027</v>
      </c>
      <c r="F42" s="346">
        <v>240</v>
      </c>
      <c r="G42" s="36">
        <v>2028</v>
      </c>
      <c r="H42" s="346">
        <v>240</v>
      </c>
      <c r="I42" s="36">
        <v>2029</v>
      </c>
      <c r="J42" s="346">
        <v>240</v>
      </c>
      <c r="K42" s="36">
        <v>2030</v>
      </c>
      <c r="L42" s="346">
        <v>240</v>
      </c>
      <c r="M42" s="41">
        <v>2031</v>
      </c>
    </row>
    <row r="43" spans="1:13" x14ac:dyDescent="0.25">
      <c r="A43" s="1699"/>
      <c r="B43" s="1528"/>
      <c r="C43" s="37"/>
      <c r="D43" s="35" t="s">
        <v>128</v>
      </c>
      <c r="E43" s="35"/>
      <c r="F43" s="35" t="s">
        <v>129</v>
      </c>
      <c r="G43" s="35"/>
      <c r="H43" s="43" t="s">
        <v>130</v>
      </c>
      <c r="I43" s="43"/>
      <c r="J43" s="43" t="s">
        <v>131</v>
      </c>
      <c r="K43" s="35"/>
      <c r="L43" s="35" t="s">
        <v>132</v>
      </c>
      <c r="M43" s="42"/>
    </row>
    <row r="44" spans="1:13" x14ac:dyDescent="0.25">
      <c r="A44" s="1699"/>
      <c r="B44" s="1528"/>
      <c r="C44" s="37"/>
      <c r="D44" s="346">
        <v>240</v>
      </c>
      <c r="E44" s="36">
        <v>2032</v>
      </c>
      <c r="F44" s="346">
        <v>240</v>
      </c>
      <c r="G44" s="36">
        <v>2033</v>
      </c>
      <c r="H44" s="346">
        <v>240</v>
      </c>
      <c r="I44" s="36">
        <v>2034</v>
      </c>
      <c r="J44" s="29"/>
      <c r="K44" s="36"/>
      <c r="L44" s="29"/>
      <c r="M44" s="41"/>
    </row>
    <row r="45" spans="1:13" x14ac:dyDescent="0.25">
      <c r="A45" s="1699"/>
      <c r="B45" s="1528"/>
      <c r="C45" s="37"/>
      <c r="D45" s="31" t="s">
        <v>132</v>
      </c>
      <c r="E45" s="30"/>
      <c r="F45" s="31" t="s">
        <v>133</v>
      </c>
      <c r="G45" s="30"/>
      <c r="H45" s="39"/>
      <c r="I45" s="40"/>
      <c r="J45" s="39"/>
      <c r="K45" s="40"/>
      <c r="L45" s="39"/>
      <c r="M45" s="38"/>
    </row>
    <row r="46" spans="1:13" x14ac:dyDescent="0.25">
      <c r="A46" s="1699"/>
      <c r="B46" s="1528"/>
      <c r="C46" s="37"/>
      <c r="D46" s="29"/>
      <c r="E46" s="36"/>
      <c r="F46" s="346">
        <f>D40+F40+H40+J40+L40+D42+F42+H42+J42+L42+D44+F44+H44</f>
        <v>2880</v>
      </c>
      <c r="G46" s="346"/>
      <c r="H46" s="1702"/>
      <c r="I46" s="1702"/>
      <c r="J46" s="34"/>
      <c r="K46" s="35"/>
      <c r="L46" s="34"/>
      <c r="M46" s="33"/>
    </row>
    <row r="47" spans="1:13" x14ac:dyDescent="0.25">
      <c r="A47" s="1699"/>
      <c r="B47" s="1528"/>
      <c r="C47" s="32"/>
      <c r="D47" s="31"/>
      <c r="E47" s="30"/>
      <c r="F47" s="31"/>
      <c r="G47" s="30"/>
      <c r="H47" s="27"/>
      <c r="I47" s="28"/>
      <c r="J47" s="27"/>
      <c r="K47" s="28"/>
      <c r="L47" s="27"/>
      <c r="M47" s="26"/>
    </row>
    <row r="48" spans="1:13" ht="18" customHeight="1" x14ac:dyDescent="0.25">
      <c r="A48" s="1699"/>
      <c r="B48" s="1539" t="s">
        <v>134</v>
      </c>
      <c r="C48" s="326"/>
      <c r="D48" s="139"/>
      <c r="E48" s="139"/>
      <c r="F48" s="139"/>
      <c r="G48" s="139"/>
      <c r="H48" s="139"/>
      <c r="I48" s="139"/>
      <c r="J48" s="139"/>
      <c r="K48" s="139"/>
      <c r="L48" s="15"/>
      <c r="M48" s="14"/>
    </row>
    <row r="49" spans="1:13" x14ac:dyDescent="0.25">
      <c r="A49" s="1699"/>
      <c r="B49" s="1528"/>
      <c r="C49" s="20"/>
      <c r="D49" s="23" t="s">
        <v>135</v>
      </c>
      <c r="E49" s="22" t="s">
        <v>136</v>
      </c>
      <c r="F49" s="1730" t="s">
        <v>137</v>
      </c>
      <c r="G49" s="1531" t="s">
        <v>1032</v>
      </c>
      <c r="H49" s="1531"/>
      <c r="I49" s="1531"/>
      <c r="J49" s="1531"/>
      <c r="K49" s="156" t="s">
        <v>101</v>
      </c>
      <c r="L49" s="1532"/>
      <c r="M49" s="1533"/>
    </row>
    <row r="50" spans="1:13" x14ac:dyDescent="0.25">
      <c r="A50" s="1699"/>
      <c r="B50" s="1528"/>
      <c r="C50" s="20"/>
      <c r="D50" s="19" t="s">
        <v>933</v>
      </c>
      <c r="E50" s="161"/>
      <c r="F50" s="1730"/>
      <c r="G50" s="1531"/>
      <c r="H50" s="1531"/>
      <c r="I50" s="1531"/>
      <c r="J50" s="1531"/>
      <c r="K50" s="15"/>
      <c r="L50" s="1534"/>
      <c r="M50" s="1535"/>
    </row>
    <row r="51" spans="1:13" x14ac:dyDescent="0.25">
      <c r="A51" s="1699"/>
      <c r="B51" s="1529"/>
      <c r="C51" s="17"/>
      <c r="D51" s="16"/>
      <c r="E51" s="16"/>
      <c r="F51" s="16"/>
      <c r="G51" s="16"/>
      <c r="H51" s="16"/>
      <c r="I51" s="16"/>
      <c r="J51" s="16"/>
      <c r="K51" s="16"/>
      <c r="L51" s="15"/>
      <c r="M51" s="14"/>
    </row>
    <row r="52" spans="1:13" ht="37.5" customHeight="1" x14ac:dyDescent="0.25">
      <c r="A52" s="1699"/>
      <c r="B52" s="13" t="s">
        <v>139</v>
      </c>
      <c r="C52" s="1724" t="s">
        <v>1560</v>
      </c>
      <c r="D52" s="1725"/>
      <c r="E52" s="1725"/>
      <c r="F52" s="1725"/>
      <c r="G52" s="1725"/>
      <c r="H52" s="1725"/>
      <c r="I52" s="1725"/>
      <c r="J52" s="1725"/>
      <c r="K52" s="1725"/>
      <c r="L52" s="1725"/>
      <c r="M52" s="1726"/>
    </row>
    <row r="53" spans="1:13" ht="25.5" customHeight="1" x14ac:dyDescent="0.25">
      <c r="A53" s="1699"/>
      <c r="B53" s="12" t="s">
        <v>141</v>
      </c>
      <c r="C53" s="1724" t="s">
        <v>1561</v>
      </c>
      <c r="D53" s="1725"/>
      <c r="E53" s="1725"/>
      <c r="F53" s="1725"/>
      <c r="G53" s="1725"/>
      <c r="H53" s="1725"/>
      <c r="I53" s="1725"/>
      <c r="J53" s="1725"/>
      <c r="K53" s="1725"/>
      <c r="L53" s="1725"/>
      <c r="M53" s="1726"/>
    </row>
    <row r="54" spans="1:13" ht="24.75" customHeight="1" x14ac:dyDescent="0.25">
      <c r="A54" s="1699"/>
      <c r="B54" s="12" t="s">
        <v>143</v>
      </c>
      <c r="C54" s="1724" t="s">
        <v>1562</v>
      </c>
      <c r="D54" s="1725"/>
      <c r="E54" s="1725"/>
      <c r="F54" s="1725"/>
      <c r="G54" s="1725"/>
      <c r="H54" s="1725"/>
      <c r="I54" s="1725"/>
      <c r="J54" s="1725"/>
      <c r="K54" s="1725"/>
      <c r="L54" s="1725"/>
      <c r="M54" s="1726"/>
    </row>
    <row r="55" spans="1:13" ht="24.75" customHeight="1" x14ac:dyDescent="0.25">
      <c r="A55" s="1699"/>
      <c r="B55" s="12" t="s">
        <v>144</v>
      </c>
      <c r="C55" s="1724" t="s">
        <v>1563</v>
      </c>
      <c r="D55" s="1725"/>
      <c r="E55" s="1725"/>
      <c r="F55" s="1725"/>
      <c r="G55" s="1725"/>
      <c r="H55" s="1725"/>
      <c r="I55" s="1725"/>
      <c r="J55" s="1725"/>
      <c r="K55" s="1725"/>
      <c r="L55" s="1725"/>
      <c r="M55" s="1726"/>
    </row>
    <row r="56" spans="1:13" ht="15.75" customHeight="1" x14ac:dyDescent="0.25">
      <c r="A56" s="1506" t="s">
        <v>60</v>
      </c>
      <c r="B56" s="7" t="s">
        <v>145</v>
      </c>
      <c r="C56" s="1548" t="s">
        <v>542</v>
      </c>
      <c r="D56" s="1550"/>
      <c r="E56" s="1550"/>
      <c r="F56" s="1550"/>
      <c r="G56" s="1550"/>
      <c r="H56" s="1550"/>
      <c r="I56" s="1550"/>
      <c r="J56" s="1550"/>
      <c r="K56" s="1550"/>
      <c r="L56" s="1550"/>
      <c r="M56" s="1551"/>
    </row>
    <row r="57" spans="1:13" x14ac:dyDescent="0.25">
      <c r="A57" s="1507"/>
      <c r="B57" s="7" t="s">
        <v>147</v>
      </c>
      <c r="C57" s="1548" t="s">
        <v>1104</v>
      </c>
      <c r="D57" s="1550"/>
      <c r="E57" s="1550"/>
      <c r="F57" s="1550"/>
      <c r="G57" s="1550"/>
      <c r="H57" s="1550"/>
      <c r="I57" s="1550"/>
      <c r="J57" s="1550"/>
      <c r="K57" s="1550"/>
      <c r="L57" s="1550"/>
      <c r="M57" s="1551"/>
    </row>
    <row r="58" spans="1:13" x14ac:dyDescent="0.25">
      <c r="A58" s="1507"/>
      <c r="B58" s="7" t="s">
        <v>149</v>
      </c>
      <c r="C58" s="1548" t="s">
        <v>1553</v>
      </c>
      <c r="D58" s="1550"/>
      <c r="E58" s="1550"/>
      <c r="F58" s="1550"/>
      <c r="G58" s="1550"/>
      <c r="H58" s="1550"/>
      <c r="I58" s="1550"/>
      <c r="J58" s="1550"/>
      <c r="K58" s="1550"/>
      <c r="L58" s="1550"/>
      <c r="M58" s="1551"/>
    </row>
    <row r="59" spans="1:13" ht="15.75" customHeight="1" x14ac:dyDescent="0.25">
      <c r="A59" s="1507"/>
      <c r="B59" s="8" t="s">
        <v>151</v>
      </c>
      <c r="C59" s="1548" t="s">
        <v>541</v>
      </c>
      <c r="D59" s="1550"/>
      <c r="E59" s="1550"/>
      <c r="F59" s="1550"/>
      <c r="G59" s="1550"/>
      <c r="H59" s="1550"/>
      <c r="I59" s="1550"/>
      <c r="J59" s="1550"/>
      <c r="K59" s="1550"/>
      <c r="L59" s="1550"/>
      <c r="M59" s="1551"/>
    </row>
    <row r="60" spans="1:13" ht="15.75" customHeight="1" x14ac:dyDescent="0.25">
      <c r="A60" s="1507"/>
      <c r="B60" s="7" t="s">
        <v>153</v>
      </c>
      <c r="C60" s="1548" t="s">
        <v>544</v>
      </c>
      <c r="D60" s="1550"/>
      <c r="E60" s="1550"/>
      <c r="F60" s="1550"/>
      <c r="G60" s="1550"/>
      <c r="H60" s="1550"/>
      <c r="I60" s="1550"/>
      <c r="J60" s="1550"/>
      <c r="K60" s="1550"/>
      <c r="L60" s="1550"/>
      <c r="M60" s="1551"/>
    </row>
    <row r="61" spans="1:13" ht="16.5" thickBot="1" x14ac:dyDescent="0.3">
      <c r="A61" s="1510"/>
      <c r="B61" s="7" t="s">
        <v>155</v>
      </c>
      <c r="C61" s="1548" t="s">
        <v>1564</v>
      </c>
      <c r="D61" s="1550"/>
      <c r="E61" s="1550"/>
      <c r="F61" s="1550"/>
      <c r="G61" s="1550"/>
      <c r="H61" s="1550"/>
      <c r="I61" s="1550"/>
      <c r="J61" s="1550"/>
      <c r="K61" s="1550"/>
      <c r="L61" s="1550"/>
      <c r="M61" s="1551"/>
    </row>
    <row r="62" spans="1:13" ht="15.75" customHeight="1" x14ac:dyDescent="0.25">
      <c r="A62" s="1506" t="s">
        <v>156</v>
      </c>
      <c r="B62" s="6" t="s">
        <v>157</v>
      </c>
      <c r="C62" s="1548" t="s">
        <v>681</v>
      </c>
      <c r="D62" s="1550"/>
      <c r="E62" s="1550"/>
      <c r="F62" s="1550"/>
      <c r="G62" s="1550"/>
      <c r="H62" s="1550"/>
      <c r="I62" s="1550"/>
      <c r="J62" s="1550"/>
      <c r="K62" s="1550"/>
      <c r="L62" s="1550"/>
      <c r="M62" s="1551"/>
    </row>
    <row r="63" spans="1:13" ht="30" customHeight="1" x14ac:dyDescent="0.25">
      <c r="A63" s="1507"/>
      <c r="B63" s="6" t="s">
        <v>158</v>
      </c>
      <c r="C63" s="1548" t="s">
        <v>1143</v>
      </c>
      <c r="D63" s="1550"/>
      <c r="E63" s="1550"/>
      <c r="F63" s="1550"/>
      <c r="G63" s="1550"/>
      <c r="H63" s="1550"/>
      <c r="I63" s="1550"/>
      <c r="J63" s="1550"/>
      <c r="K63" s="1550"/>
      <c r="L63" s="1550"/>
      <c r="M63" s="1551"/>
    </row>
    <row r="64" spans="1:13" ht="30" customHeight="1" thickBot="1" x14ac:dyDescent="0.3">
      <c r="A64" s="1507"/>
      <c r="B64" s="5" t="s">
        <v>79</v>
      </c>
      <c r="C64" s="1548" t="s">
        <v>1553</v>
      </c>
      <c r="D64" s="1550"/>
      <c r="E64" s="1550"/>
      <c r="F64" s="1550"/>
      <c r="G64" s="1550"/>
      <c r="H64" s="1550"/>
      <c r="I64" s="1550"/>
      <c r="J64" s="1550"/>
      <c r="K64" s="1550"/>
      <c r="L64" s="1550"/>
      <c r="M64" s="1551"/>
    </row>
    <row r="65" spans="1:13" ht="16.5" thickBot="1" x14ac:dyDescent="0.3">
      <c r="A65" s="4" t="s">
        <v>64</v>
      </c>
      <c r="B65" s="3"/>
      <c r="C65" s="1755"/>
      <c r="D65" s="1708"/>
      <c r="E65" s="1708"/>
      <c r="F65" s="1708"/>
      <c r="G65" s="1708"/>
      <c r="H65" s="1708"/>
      <c r="I65" s="1708"/>
      <c r="J65" s="1708"/>
      <c r="K65" s="1708"/>
      <c r="L65" s="1708"/>
      <c r="M65" s="1709"/>
    </row>
  </sheetData>
  <mergeCells count="58">
    <mergeCell ref="A62:A64"/>
    <mergeCell ref="C62:M62"/>
    <mergeCell ref="C63:M63"/>
    <mergeCell ref="C64:M64"/>
    <mergeCell ref="C65:M65"/>
    <mergeCell ref="C54:M54"/>
    <mergeCell ref="A56:A61"/>
    <mergeCell ref="C56:M56"/>
    <mergeCell ref="C57:M57"/>
    <mergeCell ref="C58:M58"/>
    <mergeCell ref="C59:M59"/>
    <mergeCell ref="C60:M60"/>
    <mergeCell ref="C61:M61"/>
    <mergeCell ref="C15:M15"/>
    <mergeCell ref="C55:M55"/>
    <mergeCell ref="A19:A55"/>
    <mergeCell ref="C19:M19"/>
    <mergeCell ref="C20:M20"/>
    <mergeCell ref="B21:B27"/>
    <mergeCell ref="B28:B31"/>
    <mergeCell ref="B35:B37"/>
    <mergeCell ref="B38:B47"/>
    <mergeCell ref="H46:I46"/>
    <mergeCell ref="B48:B51"/>
    <mergeCell ref="F49:F50"/>
    <mergeCell ref="G49:J50"/>
    <mergeCell ref="L49:M50"/>
    <mergeCell ref="C52:M52"/>
    <mergeCell ref="C53:M53"/>
    <mergeCell ref="C12:D12"/>
    <mergeCell ref="F12:G12"/>
    <mergeCell ref="C13:D13"/>
    <mergeCell ref="F13:G13"/>
    <mergeCell ref="C14:M14"/>
    <mergeCell ref="C9:D9"/>
    <mergeCell ref="F9:G9"/>
    <mergeCell ref="I9:J9"/>
    <mergeCell ref="L9:M9"/>
    <mergeCell ref="C10:D10"/>
    <mergeCell ref="F10:G10"/>
    <mergeCell ref="I10:J10"/>
    <mergeCell ref="L10:M10"/>
    <mergeCell ref="C16:M16"/>
    <mergeCell ref="A2:A18"/>
    <mergeCell ref="C2:M2"/>
    <mergeCell ref="C3:M3"/>
    <mergeCell ref="D4:E4"/>
    <mergeCell ref="F4:G4"/>
    <mergeCell ref="H4:I4"/>
    <mergeCell ref="C5:M5"/>
    <mergeCell ref="C6:M6"/>
    <mergeCell ref="C7:D7"/>
    <mergeCell ref="I7:M7"/>
    <mergeCell ref="B17:B18"/>
    <mergeCell ref="C17:D17"/>
    <mergeCell ref="F17:M17"/>
    <mergeCell ref="C18:M18"/>
    <mergeCell ref="B8:B13"/>
  </mergeCells>
  <dataValidations count="7">
    <dataValidation allowBlank="1" showInputMessage="1" showErrorMessage="1" prompt="Seleccione de la lista desplegable" sqref="B4 B7 H7" xr:uid="{00000000-0002-0000-3600-000000000000}"/>
    <dataValidation allowBlank="1" showInputMessage="1" showErrorMessage="1" prompt="Incluir una ficha por cada indicador, ya sea de producto o de resultado" sqref="B1" xr:uid="{00000000-0002-0000-3600-000001000000}"/>
    <dataValidation allowBlank="1" showInputMessage="1" showErrorMessage="1" prompt="Identifique el ODS a que le apunta el indicador de producto. Seleccione de la lista desplegable._x000a_" sqref="B17:B18" xr:uid="{00000000-0002-0000-3600-000002000000}"/>
    <dataValidation allowBlank="1" showInputMessage="1" showErrorMessage="1" prompt="Identifique la meta ODS a que le apunta el indicador de producto. Seleccione de la lista desplegable." sqref="E17" xr:uid="{00000000-0002-0000-3600-000003000000}"/>
    <dataValidation allowBlank="1" showInputMessage="1" showErrorMessage="1" prompt="Determine si el indicador responde a un enfoque (Derechos Humanos, Género, Diferencial, Poblacional, Ambiental y Territorial). Si responde a más de enfoque separelos por ;" sqref="B19" xr:uid="{00000000-0002-0000-3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600-000005000000}"/>
    <dataValidation type="list" allowBlank="1" showInputMessage="1" showErrorMessage="1" sqref="I7:M7" xr:uid="{00000000-0002-0000-3600-000006000000}">
      <formula1>INDIRECT($C$7)</formula1>
    </dataValidation>
  </dataValidation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39997558519241921"/>
  </sheetPr>
  <dimension ref="A1:Z1000"/>
  <sheetViews>
    <sheetView topLeftCell="A22" zoomScale="85" zoomScaleNormal="85" workbookViewId="0">
      <selection activeCell="P38" sqref="P38"/>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1565</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94" t="s">
        <v>67</v>
      </c>
      <c r="B2" s="173" t="s">
        <v>68</v>
      </c>
      <c r="C2" s="1941" t="s">
        <v>1566</v>
      </c>
      <c r="D2" s="1928"/>
      <c r="E2" s="1928"/>
      <c r="F2" s="1928"/>
      <c r="G2" s="1928"/>
      <c r="H2" s="1928"/>
      <c r="I2" s="1928"/>
      <c r="J2" s="1928"/>
      <c r="K2" s="1928"/>
      <c r="L2" s="1928"/>
      <c r="M2" s="1929"/>
      <c r="N2" s="1010"/>
      <c r="O2" s="171"/>
      <c r="P2" s="171"/>
      <c r="Q2" s="171"/>
      <c r="R2" s="171"/>
      <c r="S2" s="171"/>
      <c r="T2" s="171"/>
      <c r="U2" s="171"/>
      <c r="V2" s="171"/>
      <c r="W2" s="171"/>
      <c r="X2" s="171"/>
      <c r="Y2" s="171"/>
      <c r="Z2" s="171"/>
    </row>
    <row r="3" spans="1:26" ht="53.25" customHeight="1" x14ac:dyDescent="0.25">
      <c r="A3" s="1895"/>
      <c r="B3" s="174" t="s">
        <v>1016</v>
      </c>
      <c r="C3" s="1896" t="s">
        <v>1017</v>
      </c>
      <c r="D3" s="1962"/>
      <c r="E3" s="1962"/>
      <c r="F3" s="1962"/>
      <c r="G3" s="1962"/>
      <c r="H3" s="1962"/>
      <c r="I3" s="1962"/>
      <c r="J3" s="1962"/>
      <c r="K3" s="1962"/>
      <c r="L3" s="1962"/>
      <c r="M3" s="2125"/>
      <c r="N3" s="1010"/>
      <c r="O3" s="171"/>
      <c r="P3" s="171"/>
      <c r="Q3" s="171"/>
      <c r="R3" s="171"/>
      <c r="S3" s="171"/>
      <c r="T3" s="171"/>
      <c r="U3" s="171"/>
      <c r="V3" s="171"/>
      <c r="W3" s="171"/>
      <c r="X3" s="171"/>
      <c r="Y3" s="171"/>
      <c r="Z3" s="171"/>
    </row>
    <row r="4" spans="1:26" ht="15.75" x14ac:dyDescent="0.25">
      <c r="A4" s="1895"/>
      <c r="B4" s="175" t="s">
        <v>72</v>
      </c>
      <c r="C4" s="1011" t="s">
        <v>554</v>
      </c>
      <c r="D4" s="1910"/>
      <c r="E4" s="1911"/>
      <c r="F4" s="1935" t="s">
        <v>74</v>
      </c>
      <c r="G4" s="1911"/>
      <c r="H4" s="1012"/>
      <c r="I4" s="1910"/>
      <c r="J4" s="1897"/>
      <c r="K4" s="1897"/>
      <c r="L4" s="1897"/>
      <c r="M4" s="1898"/>
      <c r="N4" s="1010"/>
      <c r="O4" s="171"/>
      <c r="P4" s="171"/>
      <c r="Q4" s="171"/>
      <c r="R4" s="171"/>
      <c r="S4" s="171"/>
      <c r="T4" s="171"/>
      <c r="U4" s="171"/>
      <c r="V4" s="171"/>
      <c r="W4" s="171"/>
      <c r="X4" s="171"/>
      <c r="Y4" s="171"/>
      <c r="Z4" s="171"/>
    </row>
    <row r="5" spans="1:26" ht="15.75" customHeight="1" x14ac:dyDescent="0.25">
      <c r="A5" s="1895"/>
      <c r="B5" s="175" t="s">
        <v>75</v>
      </c>
      <c r="C5" s="1896" t="s">
        <v>1491</v>
      </c>
      <c r="D5" s="1897"/>
      <c r="E5" s="1897"/>
      <c r="F5" s="1897"/>
      <c r="G5" s="1897"/>
      <c r="H5" s="1897"/>
      <c r="I5" s="1897"/>
      <c r="J5" s="1897"/>
      <c r="K5" s="1897"/>
      <c r="L5" s="1897"/>
      <c r="M5" s="1898"/>
      <c r="N5" s="1010"/>
      <c r="O5" s="171"/>
      <c r="P5" s="171"/>
      <c r="Q5" s="171"/>
      <c r="R5" s="171"/>
      <c r="S5" s="171"/>
      <c r="T5" s="171"/>
      <c r="U5" s="171"/>
      <c r="V5" s="171"/>
      <c r="W5" s="171"/>
      <c r="X5" s="171"/>
      <c r="Y5" s="171"/>
      <c r="Z5" s="171"/>
    </row>
    <row r="6" spans="1:26" ht="19.5" customHeight="1" x14ac:dyDescent="0.25">
      <c r="A6" s="1895"/>
      <c r="B6" s="175" t="s">
        <v>76</v>
      </c>
      <c r="C6" s="1896" t="s">
        <v>1567</v>
      </c>
      <c r="D6" s="1897"/>
      <c r="E6" s="1897"/>
      <c r="F6" s="1897"/>
      <c r="G6" s="1897"/>
      <c r="H6" s="1897"/>
      <c r="I6" s="1897"/>
      <c r="J6" s="1897"/>
      <c r="K6" s="1897"/>
      <c r="L6" s="1897"/>
      <c r="M6" s="1898"/>
      <c r="N6" s="1010"/>
      <c r="O6" s="171"/>
      <c r="P6" s="171"/>
      <c r="Q6" s="171"/>
      <c r="R6" s="171"/>
      <c r="S6" s="171"/>
      <c r="T6" s="171"/>
      <c r="U6" s="171"/>
      <c r="V6" s="171"/>
      <c r="W6" s="171"/>
      <c r="X6" s="171"/>
      <c r="Y6" s="171"/>
      <c r="Z6" s="171"/>
    </row>
    <row r="7" spans="1:26" ht="15.75" customHeight="1" x14ac:dyDescent="0.25">
      <c r="A7" s="1895"/>
      <c r="B7" s="174" t="s">
        <v>929</v>
      </c>
      <c r="C7" s="178" t="s">
        <v>556</v>
      </c>
      <c r="D7" s="179"/>
      <c r="E7" s="178"/>
      <c r="F7" s="178"/>
      <c r="G7" s="180"/>
      <c r="H7" s="181" t="s">
        <v>79</v>
      </c>
      <c r="I7" s="1936" t="s">
        <v>150</v>
      </c>
      <c r="J7" s="1897"/>
      <c r="K7" s="1897"/>
      <c r="L7" s="1897"/>
      <c r="M7" s="1898"/>
      <c r="N7" s="1010"/>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95"/>
      <c r="B9" s="1906"/>
      <c r="C9" s="1937"/>
      <c r="D9" s="1920"/>
      <c r="E9" s="186"/>
      <c r="F9" s="2126"/>
      <c r="G9" s="2127"/>
      <c r="H9" s="186"/>
      <c r="I9" s="1908"/>
      <c r="J9" s="1920"/>
      <c r="K9" s="186"/>
      <c r="L9" s="2128"/>
      <c r="M9" s="2129"/>
      <c r="N9" s="1010"/>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1908" t="s">
        <v>84</v>
      </c>
      <c r="M10" s="1920"/>
      <c r="N10" s="1010"/>
      <c r="O10" s="171"/>
      <c r="P10" s="171"/>
      <c r="Q10" s="171"/>
      <c r="R10" s="171"/>
      <c r="S10" s="171"/>
      <c r="T10" s="171"/>
      <c r="U10" s="171"/>
      <c r="V10" s="171"/>
      <c r="W10" s="171"/>
      <c r="X10" s="171"/>
      <c r="Y10" s="171"/>
      <c r="Z10" s="171"/>
    </row>
    <row r="11" spans="1:26" ht="45.75" customHeight="1" x14ac:dyDescent="0.25">
      <c r="A11" s="1895"/>
      <c r="B11" s="174" t="s">
        <v>85</v>
      </c>
      <c r="C11" s="1896" t="s">
        <v>1568</v>
      </c>
      <c r="D11" s="1897"/>
      <c r="E11" s="1897"/>
      <c r="F11" s="1897"/>
      <c r="G11" s="1897"/>
      <c r="H11" s="1897"/>
      <c r="I11" s="1897"/>
      <c r="J11" s="1897"/>
      <c r="K11" s="1897"/>
      <c r="L11" s="1897"/>
      <c r="M11" s="1898"/>
      <c r="N11" s="1010"/>
      <c r="O11" s="171"/>
      <c r="P11" s="171"/>
      <c r="Q11" s="171"/>
      <c r="R11" s="171"/>
      <c r="S11" s="171"/>
      <c r="T11" s="171"/>
      <c r="U11" s="171"/>
      <c r="V11" s="171"/>
      <c r="W11" s="171"/>
      <c r="X11" s="171"/>
      <c r="Y11" s="171"/>
      <c r="Z11" s="171"/>
    </row>
    <row r="12" spans="1:26" ht="199.5" customHeight="1" x14ac:dyDescent="0.25">
      <c r="A12" s="1895"/>
      <c r="B12" s="174" t="s">
        <v>1021</v>
      </c>
      <c r="C12" s="1896" t="s">
        <v>1569</v>
      </c>
      <c r="D12" s="1897"/>
      <c r="E12" s="1897"/>
      <c r="F12" s="1897"/>
      <c r="G12" s="1897"/>
      <c r="H12" s="1897"/>
      <c r="I12" s="1897"/>
      <c r="J12" s="1897"/>
      <c r="K12" s="1897"/>
      <c r="L12" s="1897"/>
      <c r="M12" s="1898"/>
      <c r="N12" s="1010"/>
      <c r="O12" s="171"/>
      <c r="P12" s="171"/>
      <c r="Q12" s="171"/>
      <c r="R12" s="171"/>
      <c r="S12" s="171"/>
      <c r="T12" s="171"/>
      <c r="U12" s="171"/>
      <c r="V12" s="171"/>
      <c r="W12" s="171"/>
      <c r="X12" s="171"/>
      <c r="Y12" s="171"/>
      <c r="Z12" s="171"/>
    </row>
    <row r="13" spans="1:26" ht="60.75" customHeight="1" x14ac:dyDescent="0.25">
      <c r="A13" s="1895"/>
      <c r="B13" s="174" t="s">
        <v>1023</v>
      </c>
      <c r="C13" s="1896" t="s">
        <v>1570</v>
      </c>
      <c r="D13" s="1897"/>
      <c r="E13" s="1897"/>
      <c r="F13" s="1897"/>
      <c r="G13" s="1897"/>
      <c r="H13" s="1897"/>
      <c r="I13" s="1897"/>
      <c r="J13" s="1897"/>
      <c r="K13" s="1897"/>
      <c r="L13" s="1897"/>
      <c r="M13" s="1898"/>
      <c r="N13" s="1010"/>
      <c r="O13" s="171"/>
      <c r="P13" s="171"/>
      <c r="Q13" s="171"/>
      <c r="R13" s="171"/>
      <c r="S13" s="171"/>
      <c r="T13" s="171"/>
      <c r="U13" s="171"/>
      <c r="V13" s="171"/>
      <c r="W13" s="171"/>
      <c r="X13" s="171"/>
      <c r="Y13" s="171"/>
      <c r="Z13" s="171"/>
    </row>
    <row r="14" spans="1:26" ht="47.25" customHeight="1" x14ac:dyDescent="0.25">
      <c r="A14" s="1895"/>
      <c r="B14" s="1925" t="s">
        <v>1025</v>
      </c>
      <c r="C14" s="1926" t="s">
        <v>551</v>
      </c>
      <c r="D14" s="1911"/>
      <c r="E14" s="190" t="s">
        <v>1026</v>
      </c>
      <c r="F14" s="1910" t="s">
        <v>552</v>
      </c>
      <c r="G14" s="1897"/>
      <c r="H14" s="1897"/>
      <c r="I14" s="1897"/>
      <c r="J14" s="1897"/>
      <c r="K14" s="1897"/>
      <c r="L14" s="1897"/>
      <c r="M14" s="1898"/>
      <c r="N14" s="1010"/>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010"/>
      <c r="O15" s="171"/>
      <c r="P15" s="171"/>
      <c r="Q15" s="171"/>
      <c r="R15" s="171"/>
      <c r="S15" s="171"/>
      <c r="T15" s="171"/>
      <c r="U15" s="171"/>
      <c r="V15" s="171"/>
      <c r="W15" s="171"/>
      <c r="X15" s="171"/>
      <c r="Y15" s="171"/>
      <c r="Z15" s="171"/>
    </row>
    <row r="16" spans="1:26" ht="15.75" customHeight="1" x14ac:dyDescent="0.25">
      <c r="A16" s="1904" t="s">
        <v>48</v>
      </c>
      <c r="B16" s="191" t="s">
        <v>87</v>
      </c>
      <c r="C16" s="1896" t="s">
        <v>553</v>
      </c>
      <c r="D16" s="1897"/>
      <c r="E16" s="1897"/>
      <c r="F16" s="1897"/>
      <c r="G16" s="1897"/>
      <c r="H16" s="1897"/>
      <c r="I16" s="1897"/>
      <c r="J16" s="1897"/>
      <c r="K16" s="1897"/>
      <c r="L16" s="1897"/>
      <c r="M16" s="1898"/>
      <c r="N16" s="1010"/>
      <c r="O16" s="171"/>
      <c r="P16" s="171"/>
      <c r="Q16" s="171"/>
      <c r="R16" s="171"/>
      <c r="S16" s="171"/>
      <c r="T16" s="171"/>
      <c r="U16" s="171"/>
      <c r="V16" s="171"/>
      <c r="W16" s="171"/>
      <c r="X16" s="171"/>
      <c r="Y16" s="171"/>
      <c r="Z16" s="171"/>
    </row>
    <row r="17" spans="1:26" ht="43.5" customHeight="1" x14ac:dyDescent="0.25">
      <c r="A17" s="1895"/>
      <c r="B17" s="191" t="s">
        <v>1028</v>
      </c>
      <c r="C17" s="1896" t="s">
        <v>1571</v>
      </c>
      <c r="D17" s="1897"/>
      <c r="E17" s="1897"/>
      <c r="F17" s="1897"/>
      <c r="G17" s="1897"/>
      <c r="H17" s="1897"/>
      <c r="I17" s="1897"/>
      <c r="J17" s="1897"/>
      <c r="K17" s="1897"/>
      <c r="L17" s="1897"/>
      <c r="M17" s="1898"/>
      <c r="N17" s="1010"/>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71.25" customHeight="1" x14ac:dyDescent="0.25">
      <c r="A23" s="1895"/>
      <c r="B23" s="1906"/>
      <c r="C23" s="199" t="s">
        <v>99</v>
      </c>
      <c r="D23" s="203" t="s">
        <v>100</v>
      </c>
      <c r="E23" s="201" t="s">
        <v>101</v>
      </c>
      <c r="F23" s="2126" t="s">
        <v>1572</v>
      </c>
      <c r="G23" s="2126"/>
      <c r="H23" s="2126"/>
      <c r="I23" s="2126"/>
      <c r="J23" s="2126"/>
      <c r="K23" s="2126"/>
      <c r="L23" s="2126"/>
      <c r="M23" s="2133"/>
      <c r="N23" s="1010"/>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c r="H26" s="208"/>
      <c r="I26" s="201" t="s">
        <v>106</v>
      </c>
      <c r="J26" s="202" t="s">
        <v>933</v>
      </c>
      <c r="K26" s="208"/>
      <c r="L26" s="187"/>
      <c r="M26" s="188"/>
      <c r="N26" s="1010"/>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95"/>
      <c r="B30" s="214"/>
      <c r="C30" s="218" t="s">
        <v>110</v>
      </c>
      <c r="D30" s="219" t="s">
        <v>111</v>
      </c>
      <c r="E30" s="208"/>
      <c r="F30" s="220" t="s">
        <v>112</v>
      </c>
      <c r="G30" s="203" t="s">
        <v>111</v>
      </c>
      <c r="H30" s="208"/>
      <c r="I30" s="220" t="s">
        <v>113</v>
      </c>
      <c r="J30" s="2130"/>
      <c r="K30" s="2131"/>
      <c r="L30" s="2132"/>
      <c r="M30" s="224"/>
      <c r="N30" s="1010"/>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95"/>
      <c r="B33" s="1906"/>
      <c r="C33" s="227" t="s">
        <v>115</v>
      </c>
      <c r="D33" s="202">
        <v>2022</v>
      </c>
      <c r="E33" s="228"/>
      <c r="F33" s="208" t="s">
        <v>116</v>
      </c>
      <c r="G33" s="229" t="s">
        <v>1260</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4</v>
      </c>
      <c r="E37" s="223"/>
      <c r="F37" s="221">
        <v>4</v>
      </c>
      <c r="G37" s="223"/>
      <c r="H37" s="221">
        <v>4</v>
      </c>
      <c r="I37" s="223"/>
      <c r="J37" s="221"/>
      <c r="K37" s="223"/>
      <c r="L37" s="221"/>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c r="E39" s="223"/>
      <c r="F39" s="221"/>
      <c r="G39" s="223"/>
      <c r="H39" s="221"/>
      <c r="I39" s="223"/>
      <c r="J39" s="221"/>
      <c r="K39" s="223"/>
      <c r="L39" s="221"/>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c r="E41" s="223"/>
      <c r="F41" s="221"/>
      <c r="G41" s="223"/>
      <c r="H41" s="221"/>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v>12</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c r="E47" s="202" t="s">
        <v>933</v>
      </c>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60.75" customHeight="1" x14ac:dyDescent="0.25">
      <c r="A49" s="1895"/>
      <c r="B49" s="174" t="s">
        <v>139</v>
      </c>
      <c r="C49" s="1896" t="s">
        <v>1573</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1574</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558</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1575</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150</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557</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594" t="s">
        <v>559</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c r="D58" s="2134"/>
      <c r="E58" s="2134"/>
      <c r="F58" s="2134"/>
      <c r="G58" s="2134"/>
      <c r="H58" s="2134"/>
      <c r="I58" s="2134"/>
      <c r="J58" s="2134"/>
      <c r="K58" s="2134"/>
      <c r="L58" s="2134"/>
      <c r="M58" s="2135"/>
      <c r="N58" s="171"/>
      <c r="O58" s="171"/>
      <c r="P58" s="171"/>
      <c r="Q58" s="171"/>
      <c r="R58" s="171"/>
      <c r="S58" s="171"/>
      <c r="T58" s="171"/>
      <c r="U58" s="171"/>
      <c r="V58" s="171"/>
      <c r="W58" s="171"/>
      <c r="X58" s="171"/>
      <c r="Y58" s="171"/>
      <c r="Z58" s="171"/>
    </row>
    <row r="59" spans="1:26" ht="15.75" customHeight="1" x14ac:dyDescent="0.25">
      <c r="A59" s="1894" t="s">
        <v>156</v>
      </c>
      <c r="B59" s="255" t="s">
        <v>157</v>
      </c>
      <c r="C59" s="1896"/>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6"/>
      <c r="D60" s="1942"/>
      <c r="E60" s="1942"/>
      <c r="F60" s="1942"/>
      <c r="G60" s="1942"/>
      <c r="H60" s="1942"/>
      <c r="I60" s="1942"/>
      <c r="J60" s="1942"/>
      <c r="K60" s="1942"/>
      <c r="L60" s="1942"/>
      <c r="M60" s="1943"/>
      <c r="N60" s="171"/>
      <c r="O60" s="171"/>
      <c r="P60" s="171"/>
      <c r="Q60" s="171"/>
      <c r="R60" s="171"/>
      <c r="S60" s="171"/>
      <c r="T60" s="171"/>
      <c r="U60" s="171"/>
      <c r="V60" s="171"/>
      <c r="W60" s="171"/>
      <c r="X60" s="171"/>
      <c r="Y60" s="171"/>
      <c r="Z60" s="171"/>
    </row>
    <row r="61" spans="1:26" ht="30" customHeight="1" thickBot="1" x14ac:dyDescent="0.3">
      <c r="A61" s="1895"/>
      <c r="B61" s="256" t="s">
        <v>79</v>
      </c>
      <c r="C61" s="1896"/>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J30:L30"/>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hyperlinks>
    <hyperlink ref="C57" r:id="rId1" xr:uid="{00000000-0004-0000-3700-000000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39997558519241921"/>
  </sheetPr>
  <dimension ref="A1:R59"/>
  <sheetViews>
    <sheetView zoomScale="85" zoomScaleNormal="85" workbookViewId="0">
      <selection activeCell="O38" sqref="O38"/>
    </sheetView>
  </sheetViews>
  <sheetFormatPr baseColWidth="10" defaultColWidth="11.42578125" defaultRowHeight="15.75" x14ac:dyDescent="0.25"/>
  <cols>
    <col min="1" max="1" width="25.140625" style="358" customWidth="1"/>
    <col min="2" max="2" width="32.85546875" style="730" customWidth="1"/>
    <col min="3" max="13" width="13.7109375" style="358" customWidth="1"/>
    <col min="14" max="14" width="11.42578125" style="358"/>
    <col min="15" max="15" width="13.28515625" style="358" bestFit="1" customWidth="1"/>
    <col min="16" max="16384" width="11.42578125" style="358"/>
  </cols>
  <sheetData>
    <row r="1" spans="1:16" ht="36" customHeight="1" x14ac:dyDescent="0.25">
      <c r="A1" s="1013"/>
      <c r="B1" s="2136" t="s">
        <v>1576</v>
      </c>
      <c r="C1" s="2136"/>
      <c r="D1" s="2136"/>
      <c r="E1" s="2136"/>
      <c r="F1" s="2136"/>
      <c r="G1" s="2136"/>
      <c r="H1" s="2136"/>
      <c r="I1" s="2136"/>
      <c r="J1" s="2136"/>
      <c r="K1" s="2136"/>
      <c r="L1" s="2136"/>
      <c r="M1" s="2136"/>
    </row>
    <row r="2" spans="1:16" ht="35.25" customHeight="1" x14ac:dyDescent="0.25">
      <c r="A2" s="2137" t="s">
        <v>67</v>
      </c>
      <c r="B2" s="1014" t="s">
        <v>68</v>
      </c>
      <c r="C2" s="2138" t="s">
        <v>561</v>
      </c>
      <c r="D2" s="2138"/>
      <c r="E2" s="2138"/>
      <c r="F2" s="2138"/>
      <c r="G2" s="2138"/>
      <c r="H2" s="2138"/>
      <c r="I2" s="2138"/>
      <c r="J2" s="2138"/>
      <c r="K2" s="2138"/>
      <c r="L2" s="2138"/>
      <c r="M2" s="2138"/>
    </row>
    <row r="3" spans="1:16" ht="35.25" customHeight="1" x14ac:dyDescent="0.25">
      <c r="A3" s="2137"/>
      <c r="B3" s="1015" t="s">
        <v>1016</v>
      </c>
      <c r="C3" s="2139" t="s">
        <v>1017</v>
      </c>
      <c r="D3" s="2139"/>
      <c r="E3" s="2139"/>
      <c r="F3" s="2139"/>
      <c r="G3" s="2139"/>
      <c r="H3" s="2139"/>
      <c r="I3" s="2139"/>
      <c r="J3" s="2139"/>
      <c r="K3" s="2139"/>
      <c r="L3" s="2139"/>
      <c r="M3" s="2139"/>
    </row>
    <row r="4" spans="1:16" ht="35.25" customHeight="1" x14ac:dyDescent="0.25">
      <c r="A4" s="2137"/>
      <c r="B4" s="1015" t="s">
        <v>72</v>
      </c>
      <c r="C4" s="2140"/>
      <c r="D4" s="2140"/>
      <c r="E4" s="2140"/>
      <c r="F4" s="2140"/>
      <c r="G4" s="2140"/>
      <c r="H4" s="1016" t="s">
        <v>1577</v>
      </c>
      <c r="I4" s="2139"/>
      <c r="J4" s="2139"/>
      <c r="K4" s="2139"/>
      <c r="L4" s="2139"/>
      <c r="M4" s="2139"/>
    </row>
    <row r="5" spans="1:16" ht="35.25" customHeight="1" x14ac:dyDescent="0.25">
      <c r="A5" s="2137"/>
      <c r="B5" s="1015" t="s">
        <v>75</v>
      </c>
      <c r="C5" s="2139" t="s">
        <v>1578</v>
      </c>
      <c r="D5" s="2139"/>
      <c r="E5" s="2139"/>
      <c r="F5" s="2139"/>
      <c r="G5" s="2139"/>
      <c r="H5" s="2139"/>
      <c r="I5" s="2139"/>
      <c r="J5" s="2139"/>
      <c r="K5" s="2139"/>
      <c r="L5" s="2139"/>
      <c r="M5" s="2139"/>
    </row>
    <row r="6" spans="1:16" ht="35.25" customHeight="1" x14ac:dyDescent="0.25">
      <c r="A6" s="2137"/>
      <c r="B6" s="1015" t="s">
        <v>76</v>
      </c>
      <c r="C6" s="2139" t="s">
        <v>1579</v>
      </c>
      <c r="D6" s="2139"/>
      <c r="E6" s="2139"/>
      <c r="F6" s="2139"/>
      <c r="G6" s="2139"/>
      <c r="H6" s="2139"/>
      <c r="I6" s="2139"/>
      <c r="J6" s="2139"/>
      <c r="K6" s="2139"/>
      <c r="L6" s="2139"/>
      <c r="M6" s="2139"/>
      <c r="P6" s="1017"/>
    </row>
    <row r="7" spans="1:16" ht="35.25" customHeight="1" x14ac:dyDescent="0.25">
      <c r="A7" s="2137"/>
      <c r="B7" s="1015" t="s">
        <v>929</v>
      </c>
      <c r="C7" s="1531" t="s">
        <v>556</v>
      </c>
      <c r="D7" s="1531"/>
      <c r="E7" s="1531"/>
      <c r="F7" s="1531"/>
      <c r="G7" s="1531"/>
      <c r="H7" s="610" t="s">
        <v>79</v>
      </c>
      <c r="I7" s="1531" t="s">
        <v>167</v>
      </c>
      <c r="J7" s="1531"/>
      <c r="K7" s="1531"/>
      <c r="L7" s="1531"/>
      <c r="M7" s="1531"/>
    </row>
    <row r="8" spans="1:16" ht="35.25" customHeight="1" x14ac:dyDescent="0.25">
      <c r="A8" s="2137"/>
      <c r="B8" s="1018" t="s">
        <v>77</v>
      </c>
      <c r="C8" s="2143"/>
      <c r="D8" s="2143"/>
      <c r="E8" s="2143"/>
      <c r="F8" s="2143"/>
      <c r="G8" s="2143"/>
      <c r="H8" s="2143"/>
      <c r="I8" s="2143"/>
      <c r="J8" s="2143"/>
      <c r="K8" s="2143"/>
      <c r="L8" s="2143"/>
      <c r="M8" s="2143"/>
    </row>
    <row r="9" spans="1:16" ht="152.25" customHeight="1" x14ac:dyDescent="0.25">
      <c r="A9" s="2137"/>
      <c r="B9" s="1015" t="s">
        <v>85</v>
      </c>
      <c r="C9" s="2144" t="s">
        <v>1580</v>
      </c>
      <c r="D9" s="2145"/>
      <c r="E9" s="2145"/>
      <c r="F9" s="2145"/>
      <c r="G9" s="2145"/>
      <c r="H9" s="2145"/>
      <c r="I9" s="2145"/>
      <c r="J9" s="2145"/>
      <c r="K9" s="2145"/>
      <c r="L9" s="2145"/>
      <c r="M9" s="2145"/>
    </row>
    <row r="10" spans="1:16" ht="115.5" customHeight="1" x14ac:dyDescent="0.25">
      <c r="A10" s="2137"/>
      <c r="B10" s="1015" t="s">
        <v>1021</v>
      </c>
      <c r="C10" s="2138" t="s">
        <v>1581</v>
      </c>
      <c r="D10" s="2138"/>
      <c r="E10" s="2138"/>
      <c r="F10" s="2138"/>
      <c r="G10" s="2138"/>
      <c r="H10" s="2138"/>
      <c r="I10" s="2138"/>
      <c r="J10" s="2138"/>
      <c r="K10" s="2138"/>
      <c r="L10" s="2138"/>
      <c r="M10" s="2138"/>
    </row>
    <row r="11" spans="1:16" ht="45" customHeight="1" x14ac:dyDescent="0.25">
      <c r="A11" s="2137"/>
      <c r="B11" s="1015" t="s">
        <v>1023</v>
      </c>
      <c r="C11" s="2139" t="s">
        <v>1582</v>
      </c>
      <c r="D11" s="2139"/>
      <c r="E11" s="2139"/>
      <c r="F11" s="2139"/>
      <c r="G11" s="2139"/>
      <c r="H11" s="2139"/>
      <c r="I11" s="2139"/>
      <c r="J11" s="2139"/>
      <c r="K11" s="2139"/>
      <c r="L11" s="2139"/>
      <c r="M11" s="2139"/>
    </row>
    <row r="12" spans="1:16" ht="45" customHeight="1" x14ac:dyDescent="0.25">
      <c r="A12" s="2137"/>
      <c r="B12" s="1018" t="s">
        <v>1025</v>
      </c>
      <c r="C12" s="2139" t="s">
        <v>446</v>
      </c>
      <c r="D12" s="2139"/>
      <c r="E12" s="277" t="s">
        <v>1026</v>
      </c>
      <c r="F12" s="2138" t="s">
        <v>552</v>
      </c>
      <c r="G12" s="2138"/>
      <c r="H12" s="2138"/>
      <c r="I12" s="2138"/>
      <c r="J12" s="2138"/>
      <c r="K12" s="2138"/>
      <c r="L12" s="2138"/>
      <c r="M12" s="2138"/>
    </row>
    <row r="13" spans="1:16" ht="45" customHeight="1" x14ac:dyDescent="0.25">
      <c r="A13" s="2154" t="s">
        <v>48</v>
      </c>
      <c r="B13" s="1014" t="s">
        <v>87</v>
      </c>
      <c r="C13" s="2138" t="s">
        <v>563</v>
      </c>
      <c r="D13" s="2138"/>
      <c r="E13" s="2138"/>
      <c r="F13" s="2138"/>
      <c r="G13" s="2138"/>
      <c r="H13" s="2138"/>
      <c r="I13" s="2138"/>
      <c r="J13" s="2138"/>
      <c r="K13" s="2138"/>
      <c r="L13" s="2138"/>
      <c r="M13" s="2138"/>
    </row>
    <row r="14" spans="1:16" ht="45" customHeight="1" x14ac:dyDescent="0.25">
      <c r="A14" s="2154"/>
      <c r="B14" s="1014" t="s">
        <v>1028</v>
      </c>
      <c r="C14" s="2155" t="s">
        <v>1583</v>
      </c>
      <c r="D14" s="2156"/>
      <c r="E14" s="2156"/>
      <c r="F14" s="2156"/>
      <c r="G14" s="2156"/>
      <c r="H14" s="2156"/>
      <c r="I14" s="2156"/>
      <c r="J14" s="2156"/>
      <c r="K14" s="2156"/>
      <c r="L14" s="2156"/>
      <c r="M14" s="2156"/>
    </row>
    <row r="15" spans="1:16" ht="8.25" customHeight="1" x14ac:dyDescent="0.25">
      <c r="A15" s="2154"/>
      <c r="B15" s="2142" t="s">
        <v>89</v>
      </c>
      <c r="C15" s="1019"/>
      <c r="D15" s="91"/>
      <c r="E15" s="91"/>
      <c r="F15" s="91"/>
      <c r="G15" s="91"/>
      <c r="H15" s="91"/>
      <c r="I15" s="91"/>
      <c r="J15" s="91"/>
      <c r="K15" s="91"/>
      <c r="L15" s="91"/>
      <c r="M15" s="1020"/>
    </row>
    <row r="16" spans="1:16" ht="9" customHeight="1" x14ac:dyDescent="0.25">
      <c r="A16" s="2154"/>
      <c r="B16" s="2142"/>
      <c r="C16" s="1021"/>
      <c r="D16" s="87"/>
      <c r="E16" s="87"/>
      <c r="F16" s="87"/>
      <c r="G16" s="87"/>
      <c r="H16" s="87"/>
      <c r="I16" s="87"/>
      <c r="J16" s="87"/>
      <c r="K16" s="87"/>
      <c r="L16" s="87"/>
      <c r="M16" s="1022"/>
    </row>
    <row r="17" spans="1:18" x14ac:dyDescent="0.25">
      <c r="A17" s="2154"/>
      <c r="B17" s="2142"/>
      <c r="C17" s="1023" t="s">
        <v>90</v>
      </c>
      <c r="D17" s="1024"/>
      <c r="E17" s="280" t="s">
        <v>91</v>
      </c>
      <c r="F17" s="1024"/>
      <c r="G17" s="280" t="s">
        <v>92</v>
      </c>
      <c r="H17" s="1024"/>
      <c r="I17" s="280" t="s">
        <v>93</v>
      </c>
      <c r="J17" s="291"/>
      <c r="K17" s="280"/>
      <c r="L17" s="280"/>
      <c r="M17" s="1025"/>
    </row>
    <row r="18" spans="1:18" x14ac:dyDescent="0.25">
      <c r="A18" s="2154"/>
      <c r="B18" s="2142"/>
      <c r="C18" s="1023" t="s">
        <v>94</v>
      </c>
      <c r="D18" s="291"/>
      <c r="E18" s="280" t="s">
        <v>95</v>
      </c>
      <c r="F18" s="285"/>
      <c r="G18" s="280" t="s">
        <v>96</v>
      </c>
      <c r="H18" s="285"/>
      <c r="I18" s="280"/>
      <c r="J18" s="285"/>
      <c r="K18" s="280"/>
      <c r="L18" s="280"/>
      <c r="M18" s="1025"/>
    </row>
    <row r="19" spans="1:18" x14ac:dyDescent="0.25">
      <c r="A19" s="2154"/>
      <c r="B19" s="2142"/>
      <c r="C19" s="1023" t="s">
        <v>97</v>
      </c>
      <c r="D19" s="291"/>
      <c r="E19" s="280" t="s">
        <v>98</v>
      </c>
      <c r="F19" s="291"/>
      <c r="G19" s="280"/>
      <c r="H19" s="285"/>
      <c r="I19" s="280"/>
      <c r="J19" s="285"/>
      <c r="K19" s="280"/>
      <c r="L19" s="280"/>
      <c r="M19" s="1025"/>
    </row>
    <row r="20" spans="1:18" x14ac:dyDescent="0.25">
      <c r="A20" s="2154"/>
      <c r="B20" s="2142"/>
      <c r="C20" s="1023" t="s">
        <v>99</v>
      </c>
      <c r="D20" s="285" t="s">
        <v>100</v>
      </c>
      <c r="E20" s="280" t="s">
        <v>101</v>
      </c>
      <c r="F20" s="1026" t="s">
        <v>102</v>
      </c>
      <c r="G20" s="43"/>
      <c r="H20" s="43"/>
      <c r="I20" s="43"/>
      <c r="J20" s="43"/>
      <c r="K20" s="43"/>
      <c r="L20" s="43"/>
      <c r="M20" s="1027"/>
    </row>
    <row r="21" spans="1:18" ht="9.75" customHeight="1" x14ac:dyDescent="0.25">
      <c r="A21" s="2154"/>
      <c r="B21" s="2142"/>
      <c r="C21" s="1028"/>
      <c r="D21" s="291"/>
      <c r="E21" s="291"/>
      <c r="F21" s="291"/>
      <c r="G21" s="291"/>
      <c r="H21" s="291"/>
      <c r="I21" s="291"/>
      <c r="J21" s="291"/>
      <c r="K21" s="291"/>
      <c r="L21" s="291"/>
      <c r="M21" s="1029"/>
    </row>
    <row r="22" spans="1:18" x14ac:dyDescent="0.25">
      <c r="A22" s="2154"/>
      <c r="B22" s="2142" t="s">
        <v>103</v>
      </c>
      <c r="C22" s="1030"/>
      <c r="D22" s="290"/>
      <c r="E22" s="290"/>
      <c r="F22" s="290"/>
      <c r="G22" s="290"/>
      <c r="H22" s="290"/>
      <c r="I22" s="290"/>
      <c r="J22" s="290"/>
      <c r="K22" s="290"/>
      <c r="L22" s="61"/>
      <c r="M22" s="1031"/>
    </row>
    <row r="23" spans="1:18" x14ac:dyDescent="0.25">
      <c r="A23" s="2154"/>
      <c r="B23" s="2142"/>
      <c r="C23" s="1023" t="s">
        <v>104</v>
      </c>
      <c r="D23" s="285"/>
      <c r="E23" s="291"/>
      <c r="F23" s="280" t="s">
        <v>105</v>
      </c>
      <c r="G23" s="291"/>
      <c r="H23" s="291"/>
      <c r="I23" s="280" t="s">
        <v>106</v>
      </c>
      <c r="J23" s="1032" t="s">
        <v>100</v>
      </c>
      <c r="K23" s="291"/>
      <c r="L23" s="15"/>
      <c r="M23" s="1033"/>
    </row>
    <row r="24" spans="1:18" x14ac:dyDescent="0.25">
      <c r="A24" s="2154"/>
      <c r="B24" s="2142"/>
      <c r="C24" s="1023" t="s">
        <v>107</v>
      </c>
      <c r="D24" s="15"/>
      <c r="E24" s="15"/>
      <c r="F24" s="280" t="s">
        <v>108</v>
      </c>
      <c r="G24" s="285"/>
      <c r="H24" s="15"/>
      <c r="I24" s="77"/>
      <c r="J24" s="15"/>
      <c r="K24" s="76"/>
      <c r="L24" s="15"/>
      <c r="M24" s="1033"/>
    </row>
    <row r="25" spans="1:18" x14ac:dyDescent="0.25">
      <c r="A25" s="2154"/>
      <c r="B25" s="2142"/>
      <c r="C25" s="1034"/>
      <c r="D25" s="285"/>
      <c r="E25" s="285"/>
      <c r="F25" s="285"/>
      <c r="G25" s="285"/>
      <c r="H25" s="285"/>
      <c r="I25" s="285"/>
      <c r="J25" s="285"/>
      <c r="K25" s="285"/>
      <c r="L25" s="15"/>
      <c r="M25" s="1033"/>
    </row>
    <row r="26" spans="1:18" x14ac:dyDescent="0.25">
      <c r="A26" s="2154"/>
      <c r="B26" s="2157" t="s">
        <v>109</v>
      </c>
      <c r="C26" s="1035"/>
      <c r="D26" s="296"/>
      <c r="E26" s="296"/>
      <c r="F26" s="296"/>
      <c r="G26" s="296"/>
      <c r="H26" s="296"/>
      <c r="I26" s="296"/>
      <c r="J26" s="296"/>
      <c r="K26" s="296"/>
      <c r="L26" s="296"/>
      <c r="M26" s="1036"/>
    </row>
    <row r="27" spans="1:18" x14ac:dyDescent="0.25">
      <c r="A27" s="2154"/>
      <c r="B27" s="2158"/>
      <c r="C27" s="1023" t="s">
        <v>110</v>
      </c>
      <c r="D27" s="1037" t="s">
        <v>73</v>
      </c>
      <c r="E27" s="291"/>
      <c r="F27" s="299" t="s">
        <v>112</v>
      </c>
      <c r="G27" s="1037" t="s">
        <v>73</v>
      </c>
      <c r="H27" s="291"/>
      <c r="I27" s="299" t="s">
        <v>113</v>
      </c>
      <c r="J27" s="2160" t="s">
        <v>73</v>
      </c>
      <c r="K27" s="2160"/>
      <c r="L27" s="2160"/>
      <c r="M27" s="1029"/>
    </row>
    <row r="28" spans="1:18" x14ac:dyDescent="0.25">
      <c r="A28" s="2154"/>
      <c r="B28" s="2159"/>
      <c r="C28" s="1028"/>
      <c r="D28" s="291"/>
      <c r="E28" s="291"/>
      <c r="F28" s="291"/>
      <c r="G28" s="291"/>
      <c r="H28" s="291"/>
      <c r="I28" s="291"/>
      <c r="J28" s="291"/>
      <c r="K28" s="291"/>
      <c r="L28" s="291"/>
      <c r="M28" s="1029"/>
    </row>
    <row r="29" spans="1:18" x14ac:dyDescent="0.25">
      <c r="A29" s="2154"/>
      <c r="B29" s="2141" t="s">
        <v>114</v>
      </c>
      <c r="C29" s="1038"/>
      <c r="D29" s="62"/>
      <c r="E29" s="62"/>
      <c r="F29" s="62"/>
      <c r="G29" s="62"/>
      <c r="H29" s="62"/>
      <c r="I29" s="62"/>
      <c r="J29" s="62"/>
      <c r="K29" s="62"/>
      <c r="L29" s="61"/>
      <c r="M29" s="1031"/>
    </row>
    <row r="30" spans="1:18" x14ac:dyDescent="0.25">
      <c r="A30" s="2154"/>
      <c r="B30" s="2141"/>
      <c r="C30" s="1028" t="s">
        <v>115</v>
      </c>
      <c r="D30" s="403">
        <v>2023</v>
      </c>
      <c r="E30" s="54"/>
      <c r="F30" s="291" t="s">
        <v>116</v>
      </c>
      <c r="G30" s="403">
        <v>2025</v>
      </c>
      <c r="H30" s="54"/>
      <c r="I30" s="299"/>
      <c r="J30" s="54"/>
      <c r="K30" s="54"/>
      <c r="L30" s="15"/>
      <c r="M30" s="1033"/>
    </row>
    <row r="31" spans="1:18" x14ac:dyDescent="0.25">
      <c r="A31" s="2154"/>
      <c r="B31" s="2141"/>
      <c r="C31" s="1028"/>
      <c r="D31" s="122"/>
      <c r="E31" s="54"/>
      <c r="F31" s="291"/>
      <c r="G31" s="54"/>
      <c r="H31" s="54"/>
      <c r="I31" s="299"/>
      <c r="J31" s="54"/>
      <c r="K31" s="54"/>
      <c r="L31" s="15"/>
      <c r="M31" s="1033"/>
    </row>
    <row r="32" spans="1:18" x14ac:dyDescent="0.25">
      <c r="A32" s="2154"/>
      <c r="B32" s="2142" t="s">
        <v>117</v>
      </c>
      <c r="C32" s="1039"/>
      <c r="D32" s="46"/>
      <c r="E32" s="46"/>
      <c r="F32" s="46"/>
      <c r="G32" s="46"/>
      <c r="H32" s="46"/>
      <c r="I32" s="46"/>
      <c r="J32" s="46"/>
      <c r="K32" s="46"/>
      <c r="L32" s="46"/>
      <c r="M32" s="1040"/>
      <c r="N32" s="1041"/>
      <c r="O32" s="1041"/>
      <c r="P32" s="1041"/>
      <c r="Q32" s="1041"/>
      <c r="R32" s="1041"/>
    </row>
    <row r="33" spans="1:13" x14ac:dyDescent="0.25">
      <c r="A33" s="2154"/>
      <c r="B33" s="2142"/>
      <c r="C33" s="1042"/>
      <c r="D33" s="35" t="s">
        <v>118</v>
      </c>
      <c r="E33" s="34">
        <v>0.1</v>
      </c>
      <c r="F33" s="35" t="s">
        <v>119</v>
      </c>
      <c r="G33" s="34">
        <v>0.3</v>
      </c>
      <c r="H33" s="43" t="s">
        <v>120</v>
      </c>
      <c r="I33" s="1043">
        <v>0.6</v>
      </c>
      <c r="J33" s="43" t="s">
        <v>121</v>
      </c>
      <c r="K33" s="1037" t="s">
        <v>73</v>
      </c>
      <c r="L33" s="35" t="s">
        <v>122</v>
      </c>
      <c r="M33" s="1037" t="s">
        <v>73</v>
      </c>
    </row>
    <row r="34" spans="1:13" x14ac:dyDescent="0.25">
      <c r="A34" s="2154"/>
      <c r="B34" s="2142"/>
      <c r="C34" s="1042"/>
      <c r="D34" s="1556"/>
      <c r="E34" s="1556"/>
      <c r="F34" s="1556"/>
      <c r="G34" s="1556"/>
      <c r="H34" s="1556"/>
      <c r="I34" s="1556"/>
      <c r="J34" s="1556"/>
      <c r="K34" s="1556"/>
      <c r="L34" s="1556"/>
      <c r="M34" s="2147"/>
    </row>
    <row r="35" spans="1:13" x14ac:dyDescent="0.25">
      <c r="A35" s="2154"/>
      <c r="B35" s="2142"/>
      <c r="C35" s="1042"/>
      <c r="D35" s="35" t="s">
        <v>123</v>
      </c>
      <c r="E35" s="1037" t="s">
        <v>73</v>
      </c>
      <c r="F35" s="35" t="s">
        <v>124</v>
      </c>
      <c r="G35" s="1037" t="s">
        <v>73</v>
      </c>
      <c r="H35" s="43" t="s">
        <v>125</v>
      </c>
      <c r="I35" s="1037" t="s">
        <v>73</v>
      </c>
      <c r="J35" s="43" t="s">
        <v>126</v>
      </c>
      <c r="K35" s="1037" t="s">
        <v>73</v>
      </c>
      <c r="L35" s="35" t="s">
        <v>127</v>
      </c>
      <c r="M35" s="1037" t="s">
        <v>73</v>
      </c>
    </row>
    <row r="36" spans="1:13" x14ac:dyDescent="0.25">
      <c r="A36" s="2154"/>
      <c r="B36" s="2142"/>
      <c r="C36" s="1042"/>
      <c r="D36" s="34"/>
      <c r="E36" s="35"/>
      <c r="F36" s="34"/>
      <c r="G36" s="35"/>
      <c r="H36" s="34"/>
      <c r="I36" s="35"/>
      <c r="J36" s="34"/>
      <c r="K36" s="35"/>
      <c r="L36" s="34"/>
      <c r="M36" s="1044"/>
    </row>
    <row r="37" spans="1:13" x14ac:dyDescent="0.25">
      <c r="A37" s="2154"/>
      <c r="B37" s="2142"/>
      <c r="C37" s="1042"/>
      <c r="D37" s="35" t="s">
        <v>128</v>
      </c>
      <c r="E37" s="1037" t="s">
        <v>73</v>
      </c>
      <c r="F37" s="35" t="s">
        <v>129</v>
      </c>
      <c r="G37" s="1037" t="s">
        <v>73</v>
      </c>
      <c r="H37" s="43" t="s">
        <v>130</v>
      </c>
      <c r="I37" s="1037" t="s">
        <v>73</v>
      </c>
      <c r="J37" s="43" t="s">
        <v>131</v>
      </c>
      <c r="K37" s="1037" t="s">
        <v>73</v>
      </c>
      <c r="L37" s="35" t="s">
        <v>132</v>
      </c>
      <c r="M37" s="1022"/>
    </row>
    <row r="38" spans="1:13" x14ac:dyDescent="0.25">
      <c r="A38" s="2154"/>
      <c r="B38" s="2142"/>
      <c r="C38" s="1042"/>
      <c r="D38" s="34"/>
      <c r="E38" s="35"/>
      <c r="F38" s="34"/>
      <c r="G38" s="35"/>
      <c r="H38" s="34"/>
      <c r="I38" s="35"/>
      <c r="J38" s="34"/>
      <c r="K38" s="35"/>
      <c r="L38" s="34"/>
      <c r="M38" s="1044"/>
    </row>
    <row r="39" spans="1:13" x14ac:dyDescent="0.25">
      <c r="A39" s="2154"/>
      <c r="B39" s="2142"/>
      <c r="C39" s="1042"/>
      <c r="D39" s="34" t="s">
        <v>132</v>
      </c>
      <c r="E39" s="35"/>
      <c r="F39" s="34" t="s">
        <v>133</v>
      </c>
      <c r="G39" s="34">
        <v>1</v>
      </c>
      <c r="H39" s="34"/>
      <c r="I39" s="35"/>
      <c r="J39" s="34"/>
      <c r="K39" s="35"/>
      <c r="L39" s="34"/>
      <c r="M39" s="1044"/>
    </row>
    <row r="40" spans="1:13" x14ac:dyDescent="0.25">
      <c r="A40" s="2154"/>
      <c r="B40" s="2142"/>
      <c r="C40" s="1042"/>
      <c r="D40" s="34"/>
      <c r="E40" s="35"/>
      <c r="F40" s="1556"/>
      <c r="G40" s="1556"/>
      <c r="H40" s="1702"/>
      <c r="I40" s="1702"/>
      <c r="J40" s="34"/>
      <c r="K40" s="35"/>
      <c r="L40" s="34"/>
      <c r="M40" s="1044"/>
    </row>
    <row r="41" spans="1:13" x14ac:dyDescent="0.25">
      <c r="A41" s="2154"/>
      <c r="B41" s="2142"/>
      <c r="C41" s="1042"/>
      <c r="D41" s="34"/>
      <c r="E41" s="35"/>
      <c r="F41" s="34"/>
      <c r="G41" s="35"/>
      <c r="H41" s="34"/>
      <c r="I41" s="35"/>
      <c r="J41" s="34"/>
      <c r="K41" s="35"/>
      <c r="L41" s="34"/>
      <c r="M41" s="1044"/>
    </row>
    <row r="42" spans="1:13" ht="18" customHeight="1" x14ac:dyDescent="0.25">
      <c r="A42" s="2154"/>
      <c r="B42" s="2142" t="s">
        <v>134</v>
      </c>
      <c r="C42" s="1030"/>
      <c r="D42" s="290"/>
      <c r="E42" s="290"/>
      <c r="F42" s="290"/>
      <c r="G42" s="290"/>
      <c r="H42" s="290"/>
      <c r="I42" s="290"/>
      <c r="J42" s="290"/>
      <c r="K42" s="290"/>
      <c r="L42" s="61"/>
      <c r="M42" s="1031"/>
    </row>
    <row r="43" spans="1:13" x14ac:dyDescent="0.25">
      <c r="A43" s="2154"/>
      <c r="B43" s="2142"/>
      <c r="C43" s="1045"/>
      <c r="D43" s="23" t="s">
        <v>135</v>
      </c>
      <c r="E43" s="23" t="s">
        <v>136</v>
      </c>
      <c r="F43" s="2148" t="s">
        <v>137</v>
      </c>
      <c r="G43" s="2149" t="s">
        <v>1087</v>
      </c>
      <c r="H43" s="2149"/>
      <c r="I43" s="2149"/>
      <c r="J43" s="2149"/>
      <c r="K43" s="322" t="s">
        <v>101</v>
      </c>
      <c r="L43" s="2150"/>
      <c r="M43" s="2151"/>
    </row>
    <row r="44" spans="1:13" x14ac:dyDescent="0.25">
      <c r="A44" s="2154"/>
      <c r="B44" s="2142"/>
      <c r="C44" s="1045"/>
      <c r="D44" s="76" t="s">
        <v>933</v>
      </c>
      <c r="E44" s="291"/>
      <c r="F44" s="2148"/>
      <c r="G44" s="2149"/>
      <c r="H44" s="2149"/>
      <c r="I44" s="2149"/>
      <c r="J44" s="2149"/>
      <c r="K44" s="15"/>
      <c r="L44" s="2150"/>
      <c r="M44" s="2151"/>
    </row>
    <row r="45" spans="1:13" x14ac:dyDescent="0.25">
      <c r="A45" s="2154"/>
      <c r="B45" s="2142"/>
      <c r="C45" s="1046"/>
      <c r="D45" s="16"/>
      <c r="E45" s="16"/>
      <c r="F45" s="16"/>
      <c r="G45" s="16"/>
      <c r="H45" s="16"/>
      <c r="I45" s="16"/>
      <c r="J45" s="16"/>
      <c r="K45" s="16"/>
      <c r="L45" s="16"/>
      <c r="M45" s="1047"/>
    </row>
    <row r="46" spans="1:13" ht="34.5" customHeight="1" x14ac:dyDescent="0.25">
      <c r="A46" s="2154"/>
      <c r="B46" s="1018" t="s">
        <v>139</v>
      </c>
      <c r="C46" s="2146" t="s">
        <v>1584</v>
      </c>
      <c r="D46" s="2146"/>
      <c r="E46" s="2146"/>
      <c r="F46" s="2146"/>
      <c r="G46" s="2146"/>
      <c r="H46" s="2146"/>
      <c r="I46" s="2146"/>
      <c r="J46" s="2146"/>
      <c r="K46" s="2146"/>
      <c r="L46" s="2146"/>
      <c r="M46" s="2146"/>
    </row>
    <row r="47" spans="1:13" ht="34.5" customHeight="1" x14ac:dyDescent="0.25">
      <c r="A47" s="2154"/>
      <c r="B47" s="1018" t="s">
        <v>141</v>
      </c>
      <c r="C47" s="2146" t="s">
        <v>1585</v>
      </c>
      <c r="D47" s="2146"/>
      <c r="E47" s="2146"/>
      <c r="F47" s="2146"/>
      <c r="G47" s="2146"/>
      <c r="H47" s="2146"/>
      <c r="I47" s="2146"/>
      <c r="J47" s="2146"/>
      <c r="K47" s="2146"/>
      <c r="L47" s="2146"/>
      <c r="M47" s="2146"/>
    </row>
    <row r="48" spans="1:13" ht="34.5" customHeight="1" x14ac:dyDescent="0.25">
      <c r="A48" s="2154"/>
      <c r="B48" s="1018" t="s">
        <v>143</v>
      </c>
      <c r="C48" s="2146" t="s">
        <v>73</v>
      </c>
      <c r="D48" s="2146"/>
      <c r="E48" s="2146"/>
      <c r="F48" s="2146"/>
      <c r="G48" s="2146"/>
      <c r="H48" s="2146"/>
      <c r="I48" s="2146"/>
      <c r="J48" s="2146"/>
      <c r="K48" s="2146"/>
      <c r="L48" s="2146"/>
      <c r="M48" s="2146"/>
    </row>
    <row r="49" spans="1:13" ht="34.5" customHeight="1" x14ac:dyDescent="0.25">
      <c r="A49" s="2154"/>
      <c r="B49" s="1018" t="s">
        <v>144</v>
      </c>
      <c r="C49" s="2146" t="s">
        <v>73</v>
      </c>
      <c r="D49" s="2146"/>
      <c r="E49" s="2146"/>
      <c r="F49" s="2146"/>
      <c r="G49" s="2146"/>
      <c r="H49" s="2146"/>
      <c r="I49" s="2146"/>
      <c r="J49" s="2146"/>
      <c r="K49" s="2146"/>
      <c r="L49" s="2146"/>
      <c r="M49" s="2146"/>
    </row>
    <row r="50" spans="1:13" ht="34.5" customHeight="1" x14ac:dyDescent="0.25">
      <c r="A50" s="2152" t="s">
        <v>60</v>
      </c>
      <c r="B50" s="1018" t="s">
        <v>145</v>
      </c>
      <c r="C50" s="2146" t="s">
        <v>566</v>
      </c>
      <c r="D50" s="2146"/>
      <c r="E50" s="2146"/>
      <c r="F50" s="2146"/>
      <c r="G50" s="2146"/>
      <c r="H50" s="2146"/>
      <c r="I50" s="2146"/>
      <c r="J50" s="2146"/>
      <c r="K50" s="2146"/>
      <c r="L50" s="2146"/>
      <c r="M50" s="2146"/>
    </row>
    <row r="51" spans="1:13" ht="34.5" customHeight="1" x14ac:dyDescent="0.25">
      <c r="A51" s="2152"/>
      <c r="B51" s="1018" t="s">
        <v>147</v>
      </c>
      <c r="C51" s="2146" t="s">
        <v>1586</v>
      </c>
      <c r="D51" s="2146"/>
      <c r="E51" s="2146"/>
      <c r="F51" s="2146"/>
      <c r="G51" s="2146"/>
      <c r="H51" s="2146"/>
      <c r="I51" s="2146"/>
      <c r="J51" s="2146"/>
      <c r="K51" s="2146"/>
      <c r="L51" s="2146"/>
      <c r="M51" s="2146"/>
    </row>
    <row r="52" spans="1:13" ht="34.5" customHeight="1" x14ac:dyDescent="0.25">
      <c r="A52" s="2152"/>
      <c r="B52" s="1018" t="s">
        <v>149</v>
      </c>
      <c r="C52" s="2146" t="s">
        <v>167</v>
      </c>
      <c r="D52" s="2146"/>
      <c r="E52" s="2146"/>
      <c r="F52" s="2146"/>
      <c r="G52" s="2146"/>
      <c r="H52" s="2146"/>
      <c r="I52" s="2146"/>
      <c r="J52" s="2146"/>
      <c r="K52" s="2146"/>
      <c r="L52" s="2146"/>
      <c r="M52" s="2146"/>
    </row>
    <row r="53" spans="1:13" ht="34.5" customHeight="1" x14ac:dyDescent="0.25">
      <c r="A53" s="2152"/>
      <c r="B53" s="1018" t="s">
        <v>151</v>
      </c>
      <c r="C53" s="2146" t="s">
        <v>1587</v>
      </c>
      <c r="D53" s="2146"/>
      <c r="E53" s="2146"/>
      <c r="F53" s="2146"/>
      <c r="G53" s="2146"/>
      <c r="H53" s="2146"/>
      <c r="I53" s="2146"/>
      <c r="J53" s="2146"/>
      <c r="K53" s="2146"/>
      <c r="L53" s="2146"/>
      <c r="M53" s="2146"/>
    </row>
    <row r="54" spans="1:13" ht="34.5" customHeight="1" x14ac:dyDescent="0.25">
      <c r="A54" s="2152"/>
      <c r="B54" s="1018" t="s">
        <v>153</v>
      </c>
      <c r="C54" s="2153" t="s">
        <v>1588</v>
      </c>
      <c r="D54" s="2146"/>
      <c r="E54" s="2146"/>
      <c r="F54" s="2146"/>
      <c r="G54" s="2146"/>
      <c r="H54" s="2146"/>
      <c r="I54" s="2146"/>
      <c r="J54" s="2146"/>
      <c r="K54" s="2146"/>
      <c r="L54" s="2146"/>
      <c r="M54" s="2146"/>
    </row>
    <row r="55" spans="1:13" ht="34.5" customHeight="1" x14ac:dyDescent="0.25">
      <c r="A55" s="2152"/>
      <c r="B55" s="1018" t="s">
        <v>155</v>
      </c>
      <c r="C55" s="2146" t="s">
        <v>567</v>
      </c>
      <c r="D55" s="2146"/>
      <c r="E55" s="2146"/>
      <c r="F55" s="2146"/>
      <c r="G55" s="2146"/>
      <c r="H55" s="2146"/>
      <c r="I55" s="2146"/>
      <c r="J55" s="2146"/>
      <c r="K55" s="2146"/>
      <c r="L55" s="2146"/>
      <c r="M55" s="2146"/>
    </row>
    <row r="56" spans="1:13" ht="34.5" customHeight="1" x14ac:dyDescent="0.25">
      <c r="A56" s="2152" t="s">
        <v>156</v>
      </c>
      <c r="B56" s="1018" t="s">
        <v>157</v>
      </c>
      <c r="C56" s="2146" t="s">
        <v>940</v>
      </c>
      <c r="D56" s="2146"/>
      <c r="E56" s="2146"/>
      <c r="F56" s="2146"/>
      <c r="G56" s="2146"/>
      <c r="H56" s="2146"/>
      <c r="I56" s="2146"/>
      <c r="J56" s="2146"/>
      <c r="K56" s="2146"/>
      <c r="L56" s="2146"/>
      <c r="M56" s="2146"/>
    </row>
    <row r="57" spans="1:13" ht="34.5" customHeight="1" x14ac:dyDescent="0.25">
      <c r="A57" s="2152"/>
      <c r="B57" s="1018" t="s">
        <v>158</v>
      </c>
      <c r="C57" s="2146" t="s">
        <v>1589</v>
      </c>
      <c r="D57" s="2146"/>
      <c r="E57" s="2146"/>
      <c r="F57" s="2146"/>
      <c r="G57" s="2146"/>
      <c r="H57" s="2146"/>
      <c r="I57" s="2146"/>
      <c r="J57" s="2146"/>
      <c r="K57" s="2146"/>
      <c r="L57" s="2146"/>
      <c r="M57" s="2146"/>
    </row>
    <row r="58" spans="1:13" ht="34.5" customHeight="1" x14ac:dyDescent="0.25">
      <c r="A58" s="2152"/>
      <c r="B58" s="1018" t="s">
        <v>79</v>
      </c>
      <c r="C58" s="2146" t="s">
        <v>167</v>
      </c>
      <c r="D58" s="2146"/>
      <c r="E58" s="2146"/>
      <c r="F58" s="2146"/>
      <c r="G58" s="2146"/>
      <c r="H58" s="2146"/>
      <c r="I58" s="2146"/>
      <c r="J58" s="2146"/>
      <c r="K58" s="2146"/>
      <c r="L58" s="2146"/>
      <c r="M58" s="2146"/>
    </row>
    <row r="59" spans="1:13" ht="34.5" customHeight="1" x14ac:dyDescent="0.25">
      <c r="A59" s="1048" t="s">
        <v>64</v>
      </c>
      <c r="B59" s="1049"/>
      <c r="C59" s="2144" t="s">
        <v>73</v>
      </c>
      <c r="D59" s="2161"/>
      <c r="E59" s="2161"/>
      <c r="F59" s="2161"/>
      <c r="G59" s="2161"/>
      <c r="H59" s="2161"/>
      <c r="I59" s="2161"/>
      <c r="J59" s="2161"/>
      <c r="K59" s="2161"/>
      <c r="L59" s="2161"/>
      <c r="M59" s="2161"/>
    </row>
  </sheetData>
  <mergeCells count="52">
    <mergeCell ref="A56:A58"/>
    <mergeCell ref="C56:M56"/>
    <mergeCell ref="C57:M57"/>
    <mergeCell ref="C58:M58"/>
    <mergeCell ref="C59:M59"/>
    <mergeCell ref="C48:M48"/>
    <mergeCell ref="C49:M49"/>
    <mergeCell ref="A50:A55"/>
    <mergeCell ref="C50:M50"/>
    <mergeCell ref="C51:M51"/>
    <mergeCell ref="C52:M52"/>
    <mergeCell ref="C53:M53"/>
    <mergeCell ref="C54:M54"/>
    <mergeCell ref="C55:M55"/>
    <mergeCell ref="A13:A49"/>
    <mergeCell ref="C13:M13"/>
    <mergeCell ref="C14:M14"/>
    <mergeCell ref="B15:B21"/>
    <mergeCell ref="B22:B25"/>
    <mergeCell ref="B26:B28"/>
    <mergeCell ref="J27:L27"/>
    <mergeCell ref="B42:B45"/>
    <mergeCell ref="F43:F44"/>
    <mergeCell ref="G43:J44"/>
    <mergeCell ref="L43:M44"/>
    <mergeCell ref="C46:M46"/>
    <mergeCell ref="C47:M47"/>
    <mergeCell ref="F34:G34"/>
    <mergeCell ref="H34:I34"/>
    <mergeCell ref="J34:K34"/>
    <mergeCell ref="L34:M34"/>
    <mergeCell ref="F40:G40"/>
    <mergeCell ref="H40:I40"/>
    <mergeCell ref="B29:B31"/>
    <mergeCell ref="B32:B41"/>
    <mergeCell ref="D34:E34"/>
    <mergeCell ref="C8:M8"/>
    <mergeCell ref="C9:M9"/>
    <mergeCell ref="C10:M10"/>
    <mergeCell ref="C11:M11"/>
    <mergeCell ref="C12:D12"/>
    <mergeCell ref="F12:M12"/>
    <mergeCell ref="B1:M1"/>
    <mergeCell ref="A2:A12"/>
    <mergeCell ref="C2:M2"/>
    <mergeCell ref="C3:M3"/>
    <mergeCell ref="C4:G4"/>
    <mergeCell ref="I4:M4"/>
    <mergeCell ref="C5:M5"/>
    <mergeCell ref="C6:M6"/>
    <mergeCell ref="C7:G7"/>
    <mergeCell ref="I7:M7"/>
  </mergeCells>
  <dataValidations count="6">
    <dataValidation allowBlank="1" showInputMessage="1" showErrorMessage="1" prompt="Seleccione de la lista desplegable" sqref="B4 B7" xr:uid="{00000000-0002-0000-3800-000000000000}"/>
    <dataValidation allowBlank="1" showInputMessage="1" showErrorMessage="1" prompt="Incluir una ficha por cada indicador, ya sea de producto o de resultado" sqref="B1" xr:uid="{00000000-0002-0000-3800-000001000000}"/>
    <dataValidation allowBlank="1" showInputMessage="1" showErrorMessage="1" prompt="Identifique el ODS a que le apunta el indicador de producto. Seleccione de la lista desplegable._x000a_" sqref="B12" xr:uid="{00000000-0002-0000-3800-000002000000}"/>
    <dataValidation allowBlank="1" showInputMessage="1" showErrorMessage="1" prompt="Identifique la meta ODS a que le apunta el indicador de producto. Seleccione de la lista desplegable." sqref="E12" xr:uid="{00000000-0002-0000-3800-000003000000}"/>
    <dataValidation allowBlank="1" showInputMessage="1" showErrorMessage="1" prompt="Determine si el indicador responde a un enfoque (Derechos Humanos, Género, Diferencial, Poblacional, Ambiental y Territorial). Si responde a más de enfoque separelos por ;" sqref="B13" xr:uid="{00000000-0002-0000-3800-000004000000}"/>
    <dataValidation errorStyle="warning" allowBlank="1" showInputMessage="1" showErrorMessage="1" prompt="Relacione las magnitudes programadas de la meta sectorial del proyecto de inversión." sqref="N32:R32" xr:uid="{00000000-0002-0000-3800-000005000000}"/>
  </dataValidations>
  <hyperlinks>
    <hyperlink ref="C54" r:id="rId1" xr:uid="{00000000-0004-0000-3800-000000000000}"/>
  </hyperlinks>
  <pageMargins left="0.7" right="0.7" top="0.75" bottom="0.75" header="0.3" footer="0.3"/>
  <pageSetup paperSize="9" orientation="portrait" horizontalDpi="1200" verticalDpi="120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39997558519241921"/>
  </sheetPr>
  <dimension ref="A1:R59"/>
  <sheetViews>
    <sheetView topLeftCell="A12" zoomScale="85" zoomScaleNormal="85" workbookViewId="0">
      <selection activeCell="P35" sqref="P35"/>
    </sheetView>
  </sheetViews>
  <sheetFormatPr baseColWidth="10" defaultColWidth="11.42578125" defaultRowHeight="15.75" x14ac:dyDescent="0.25"/>
  <cols>
    <col min="1" max="1" width="25.140625" style="358" customWidth="1"/>
    <col min="2" max="2" width="32.85546875" style="730" customWidth="1"/>
    <col min="3" max="13" width="13.7109375" style="358" customWidth="1"/>
    <col min="14" max="14" width="11.42578125" style="358"/>
    <col min="15" max="15" width="13.28515625" style="358" bestFit="1" customWidth="1"/>
    <col min="16" max="16384" width="11.42578125" style="358"/>
  </cols>
  <sheetData>
    <row r="1" spans="1:16" x14ac:dyDescent="0.25">
      <c r="A1" s="2162" t="s">
        <v>1590</v>
      </c>
      <c r="B1" s="2163"/>
      <c r="C1" s="2163"/>
      <c r="D1" s="2163"/>
      <c r="E1" s="2163"/>
      <c r="F1" s="2163"/>
      <c r="G1" s="2163"/>
      <c r="H1" s="2163"/>
      <c r="I1" s="2163"/>
      <c r="J1" s="2163"/>
      <c r="K1" s="2163"/>
      <c r="L1" s="2163"/>
      <c r="M1" s="2164"/>
    </row>
    <row r="2" spans="1:16" ht="35.25" customHeight="1" x14ac:dyDescent="0.25">
      <c r="A2" s="2137" t="s">
        <v>67</v>
      </c>
      <c r="B2" s="1014" t="s">
        <v>68</v>
      </c>
      <c r="C2" s="2139" t="s">
        <v>1591</v>
      </c>
      <c r="D2" s="2139"/>
      <c r="E2" s="2139"/>
      <c r="F2" s="2139"/>
      <c r="G2" s="2139"/>
      <c r="H2" s="2139"/>
      <c r="I2" s="2139"/>
      <c r="J2" s="2139"/>
      <c r="K2" s="2139"/>
      <c r="L2" s="2139"/>
      <c r="M2" s="2139"/>
    </row>
    <row r="3" spans="1:16" ht="35.25" customHeight="1" x14ac:dyDescent="0.25">
      <c r="A3" s="2137"/>
      <c r="B3" s="1015" t="s">
        <v>1016</v>
      </c>
      <c r="C3" s="2139" t="s">
        <v>1017</v>
      </c>
      <c r="D3" s="2139"/>
      <c r="E3" s="2139"/>
      <c r="F3" s="2139"/>
      <c r="G3" s="2139"/>
      <c r="H3" s="2139"/>
      <c r="I3" s="2139"/>
      <c r="J3" s="2139"/>
      <c r="K3" s="2139"/>
      <c r="L3" s="2139"/>
      <c r="M3" s="2139"/>
    </row>
    <row r="4" spans="1:16" ht="35.25" customHeight="1" x14ac:dyDescent="0.25">
      <c r="A4" s="2137"/>
      <c r="B4" s="1015" t="s">
        <v>72</v>
      </c>
      <c r="C4" s="2140"/>
      <c r="D4" s="2140"/>
      <c r="E4" s="2140"/>
      <c r="F4" s="2140"/>
      <c r="G4" s="2140"/>
      <c r="H4" s="1016" t="s">
        <v>1577</v>
      </c>
      <c r="I4" s="2139"/>
      <c r="J4" s="2139"/>
      <c r="K4" s="2139"/>
      <c r="L4" s="2139"/>
      <c r="M4" s="2139"/>
    </row>
    <row r="5" spans="1:16" ht="35.25" customHeight="1" x14ac:dyDescent="0.25">
      <c r="A5" s="2137"/>
      <c r="B5" s="1015" t="s">
        <v>75</v>
      </c>
      <c r="C5" s="2139" t="s">
        <v>1578</v>
      </c>
      <c r="D5" s="2139"/>
      <c r="E5" s="2139"/>
      <c r="F5" s="2139"/>
      <c r="G5" s="2139"/>
      <c r="H5" s="2139"/>
      <c r="I5" s="2139"/>
      <c r="J5" s="2139"/>
      <c r="K5" s="2139"/>
      <c r="L5" s="2139"/>
      <c r="M5" s="2139"/>
    </row>
    <row r="6" spans="1:16" ht="35.25" customHeight="1" x14ac:dyDescent="0.25">
      <c r="A6" s="2137"/>
      <c r="B6" s="1015" t="s">
        <v>76</v>
      </c>
      <c r="C6" s="2139" t="s">
        <v>1579</v>
      </c>
      <c r="D6" s="2139"/>
      <c r="E6" s="2139"/>
      <c r="F6" s="2139"/>
      <c r="G6" s="2139"/>
      <c r="H6" s="2139"/>
      <c r="I6" s="2139"/>
      <c r="J6" s="2139"/>
      <c r="K6" s="2139"/>
      <c r="L6" s="2139"/>
      <c r="M6" s="2139"/>
      <c r="P6" s="1017"/>
    </row>
    <row r="7" spans="1:16" ht="35.25" customHeight="1" x14ac:dyDescent="0.25">
      <c r="A7" s="2137"/>
      <c r="B7" s="1015" t="s">
        <v>929</v>
      </c>
      <c r="C7" s="1531" t="s">
        <v>556</v>
      </c>
      <c r="D7" s="1531"/>
      <c r="E7" s="1531"/>
      <c r="F7" s="1531"/>
      <c r="G7" s="1531"/>
      <c r="H7" s="610" t="s">
        <v>79</v>
      </c>
      <c r="I7" s="1531" t="s">
        <v>167</v>
      </c>
      <c r="J7" s="1531"/>
      <c r="K7" s="1531"/>
      <c r="L7" s="1531"/>
      <c r="M7" s="1531"/>
    </row>
    <row r="8" spans="1:16" ht="35.25" customHeight="1" x14ac:dyDescent="0.25">
      <c r="A8" s="2137"/>
      <c r="B8" s="1018" t="s">
        <v>77</v>
      </c>
      <c r="C8" s="2143" t="s">
        <v>167</v>
      </c>
      <c r="D8" s="2143"/>
      <c r="E8" s="2143"/>
      <c r="F8" s="2143"/>
      <c r="G8" s="2143"/>
      <c r="H8" s="2143"/>
      <c r="I8" s="2143"/>
      <c r="J8" s="2143"/>
      <c r="K8" s="2143"/>
      <c r="L8" s="2143"/>
      <c r="M8" s="2143"/>
    </row>
    <row r="9" spans="1:16" ht="66" customHeight="1" x14ac:dyDescent="0.25">
      <c r="A9" s="2137"/>
      <c r="B9" s="1015" t="s">
        <v>85</v>
      </c>
      <c r="C9" s="2144" t="s">
        <v>1592</v>
      </c>
      <c r="D9" s="2145"/>
      <c r="E9" s="2145"/>
      <c r="F9" s="2145"/>
      <c r="G9" s="2145"/>
      <c r="H9" s="2145"/>
      <c r="I9" s="2145"/>
      <c r="J9" s="2145"/>
      <c r="K9" s="2145"/>
      <c r="L9" s="2145"/>
      <c r="M9" s="2145"/>
    </row>
    <row r="10" spans="1:16" ht="56.25" customHeight="1" x14ac:dyDescent="0.25">
      <c r="A10" s="2137"/>
      <c r="B10" s="1015" t="s">
        <v>1021</v>
      </c>
      <c r="C10" s="2138" t="s">
        <v>1593</v>
      </c>
      <c r="D10" s="2138"/>
      <c r="E10" s="2138"/>
      <c r="F10" s="2138"/>
      <c r="G10" s="2138"/>
      <c r="H10" s="2138"/>
      <c r="I10" s="2138"/>
      <c r="J10" s="2138"/>
      <c r="K10" s="2138"/>
      <c r="L10" s="2138"/>
      <c r="M10" s="2138"/>
    </row>
    <row r="11" spans="1:16" ht="51.75" customHeight="1" x14ac:dyDescent="0.25">
      <c r="A11" s="2137"/>
      <c r="B11" s="1015" t="s">
        <v>1023</v>
      </c>
      <c r="C11" s="2139" t="s">
        <v>1594</v>
      </c>
      <c r="D11" s="2139"/>
      <c r="E11" s="2139"/>
      <c r="F11" s="2139"/>
      <c r="G11" s="2139"/>
      <c r="H11" s="2139"/>
      <c r="I11" s="2139"/>
      <c r="J11" s="2139"/>
      <c r="K11" s="2139"/>
      <c r="L11" s="2139"/>
      <c r="M11" s="2139"/>
    </row>
    <row r="12" spans="1:16" ht="45" customHeight="1" x14ac:dyDescent="0.25">
      <c r="A12" s="2137"/>
      <c r="B12" s="1018" t="s">
        <v>1025</v>
      </c>
      <c r="C12" s="2139" t="s">
        <v>446</v>
      </c>
      <c r="D12" s="2139"/>
      <c r="E12" s="277" t="s">
        <v>1026</v>
      </c>
      <c r="F12" s="2138" t="s">
        <v>552</v>
      </c>
      <c r="G12" s="2138"/>
      <c r="H12" s="2138"/>
      <c r="I12" s="2138"/>
      <c r="J12" s="2138"/>
      <c r="K12" s="2138"/>
      <c r="L12" s="2138"/>
      <c r="M12" s="2138"/>
    </row>
    <row r="13" spans="1:16" ht="45" customHeight="1" x14ac:dyDescent="0.25">
      <c r="A13" s="2154" t="s">
        <v>48</v>
      </c>
      <c r="B13" s="1014" t="s">
        <v>87</v>
      </c>
      <c r="C13" s="2138" t="s">
        <v>563</v>
      </c>
      <c r="D13" s="2138"/>
      <c r="E13" s="2138"/>
      <c r="F13" s="2138"/>
      <c r="G13" s="2138"/>
      <c r="H13" s="2138"/>
      <c r="I13" s="2138"/>
      <c r="J13" s="2138"/>
      <c r="K13" s="2138"/>
      <c r="L13" s="2138"/>
      <c r="M13" s="2138"/>
    </row>
    <row r="14" spans="1:16" ht="45" customHeight="1" x14ac:dyDescent="0.25">
      <c r="A14" s="2154"/>
      <c r="B14" s="1014" t="s">
        <v>1028</v>
      </c>
      <c r="C14" s="2155" t="s">
        <v>571</v>
      </c>
      <c r="D14" s="2156"/>
      <c r="E14" s="2156"/>
      <c r="F14" s="2156"/>
      <c r="G14" s="2156"/>
      <c r="H14" s="2156"/>
      <c r="I14" s="2156"/>
      <c r="J14" s="2156"/>
      <c r="K14" s="2156"/>
      <c r="L14" s="2156"/>
      <c r="M14" s="2156"/>
    </row>
    <row r="15" spans="1:16" ht="8.25" customHeight="1" x14ac:dyDescent="0.25">
      <c r="A15" s="2154"/>
      <c r="B15" s="2142" t="s">
        <v>89</v>
      </c>
      <c r="C15" s="1019"/>
      <c r="D15" s="91"/>
      <c r="E15" s="91"/>
      <c r="F15" s="91"/>
      <c r="G15" s="91"/>
      <c r="H15" s="91"/>
      <c r="I15" s="91"/>
      <c r="J15" s="91"/>
      <c r="K15" s="91"/>
      <c r="L15" s="91"/>
      <c r="M15" s="1020"/>
    </row>
    <row r="16" spans="1:16" ht="9" customHeight="1" x14ac:dyDescent="0.25">
      <c r="A16" s="2154"/>
      <c r="B16" s="2142"/>
      <c r="C16" s="1021"/>
      <c r="D16" s="87"/>
      <c r="E16" s="87"/>
      <c r="F16" s="87"/>
      <c r="G16" s="87"/>
      <c r="H16" s="87"/>
      <c r="I16" s="87"/>
      <c r="J16" s="87"/>
      <c r="K16" s="87"/>
      <c r="L16" s="87"/>
      <c r="M16" s="1022"/>
    </row>
    <row r="17" spans="1:18" x14ac:dyDescent="0.25">
      <c r="A17" s="2154"/>
      <c r="B17" s="2142"/>
      <c r="C17" s="1023" t="s">
        <v>90</v>
      </c>
      <c r="D17" s="1024"/>
      <c r="E17" s="280" t="s">
        <v>91</v>
      </c>
      <c r="F17" s="1024"/>
      <c r="G17" s="280" t="s">
        <v>92</v>
      </c>
      <c r="H17" s="1024"/>
      <c r="I17" s="280" t="s">
        <v>93</v>
      </c>
      <c r="J17" s="291"/>
      <c r="K17" s="280"/>
      <c r="L17" s="280"/>
      <c r="M17" s="1025"/>
    </row>
    <row r="18" spans="1:18" x14ac:dyDescent="0.25">
      <c r="A18" s="2154"/>
      <c r="B18" s="2142"/>
      <c r="C18" s="1023" t="s">
        <v>94</v>
      </c>
      <c r="D18" s="291"/>
      <c r="E18" s="280" t="s">
        <v>95</v>
      </c>
      <c r="F18" s="285"/>
      <c r="G18" s="280" t="s">
        <v>96</v>
      </c>
      <c r="H18" s="285"/>
      <c r="I18" s="280"/>
      <c r="J18" s="285"/>
      <c r="K18" s="280"/>
      <c r="L18" s="280"/>
      <c r="M18" s="1025"/>
    </row>
    <row r="19" spans="1:18" x14ac:dyDescent="0.25">
      <c r="A19" s="2154"/>
      <c r="B19" s="2142"/>
      <c r="C19" s="1023" t="s">
        <v>97</v>
      </c>
      <c r="D19" s="291"/>
      <c r="E19" s="280" t="s">
        <v>98</v>
      </c>
      <c r="F19" s="291"/>
      <c r="G19" s="280"/>
      <c r="H19" s="285"/>
      <c r="I19" s="280"/>
      <c r="J19" s="285"/>
      <c r="K19" s="280"/>
      <c r="L19" s="280"/>
      <c r="M19" s="1025"/>
    </row>
    <row r="20" spans="1:18" x14ac:dyDescent="0.25">
      <c r="A20" s="2154"/>
      <c r="B20" s="2142"/>
      <c r="C20" s="1023" t="s">
        <v>99</v>
      </c>
      <c r="D20" s="285" t="s">
        <v>100</v>
      </c>
      <c r="E20" s="280" t="s">
        <v>101</v>
      </c>
      <c r="F20" s="1026" t="s">
        <v>102</v>
      </c>
      <c r="G20" s="43"/>
      <c r="H20" s="43"/>
      <c r="I20" s="43"/>
      <c r="J20" s="43"/>
      <c r="K20" s="43"/>
      <c r="L20" s="43"/>
      <c r="M20" s="1027"/>
    </row>
    <row r="21" spans="1:18" ht="9.75" customHeight="1" x14ac:dyDescent="0.25">
      <c r="A21" s="2154"/>
      <c r="B21" s="2142"/>
      <c r="C21" s="1028"/>
      <c r="D21" s="291"/>
      <c r="E21" s="291"/>
      <c r="F21" s="291"/>
      <c r="G21" s="291"/>
      <c r="H21" s="291"/>
      <c r="I21" s="291"/>
      <c r="J21" s="291"/>
      <c r="K21" s="291"/>
      <c r="L21" s="291"/>
      <c r="M21" s="1029"/>
    </row>
    <row r="22" spans="1:18" x14ac:dyDescent="0.25">
      <c r="A22" s="2154"/>
      <c r="B22" s="2142" t="s">
        <v>103</v>
      </c>
      <c r="C22" s="1030"/>
      <c r="D22" s="290"/>
      <c r="E22" s="290"/>
      <c r="F22" s="290"/>
      <c r="G22" s="290"/>
      <c r="H22" s="290"/>
      <c r="I22" s="290"/>
      <c r="J22" s="290"/>
      <c r="K22" s="290"/>
      <c r="L22" s="61"/>
      <c r="M22" s="1031"/>
    </row>
    <row r="23" spans="1:18" x14ac:dyDescent="0.25">
      <c r="A23" s="2154"/>
      <c r="B23" s="2142"/>
      <c r="C23" s="1023" t="s">
        <v>104</v>
      </c>
      <c r="D23" s="285"/>
      <c r="E23" s="291"/>
      <c r="F23" s="280" t="s">
        <v>105</v>
      </c>
      <c r="G23" s="291"/>
      <c r="H23" s="291"/>
      <c r="I23" s="280" t="s">
        <v>106</v>
      </c>
      <c r="J23" s="1032" t="s">
        <v>100</v>
      </c>
      <c r="K23" s="291"/>
      <c r="L23" s="15"/>
      <c r="M23" s="1033"/>
    </row>
    <row r="24" spans="1:18" x14ac:dyDescent="0.25">
      <c r="A24" s="2154"/>
      <c r="B24" s="2142"/>
      <c r="C24" s="1023" t="s">
        <v>107</v>
      </c>
      <c r="D24" s="15"/>
      <c r="E24" s="15"/>
      <c r="F24" s="280" t="s">
        <v>108</v>
      </c>
      <c r="G24" s="285"/>
      <c r="H24" s="15"/>
      <c r="I24" s="77"/>
      <c r="J24" s="15"/>
      <c r="K24" s="76"/>
      <c r="L24" s="15"/>
      <c r="M24" s="1033"/>
    </row>
    <row r="25" spans="1:18" x14ac:dyDescent="0.25">
      <c r="A25" s="2154"/>
      <c r="B25" s="2142"/>
      <c r="C25" s="1034"/>
      <c r="D25" s="285"/>
      <c r="E25" s="285"/>
      <c r="F25" s="285"/>
      <c r="G25" s="285"/>
      <c r="H25" s="285"/>
      <c r="I25" s="285"/>
      <c r="J25" s="285"/>
      <c r="K25" s="285"/>
      <c r="L25" s="15"/>
      <c r="M25" s="1033"/>
    </row>
    <row r="26" spans="1:18" x14ac:dyDescent="0.25">
      <c r="A26" s="2154"/>
      <c r="B26" s="2157" t="s">
        <v>109</v>
      </c>
      <c r="C26" s="1035"/>
      <c r="D26" s="296"/>
      <c r="E26" s="296"/>
      <c r="F26" s="296"/>
      <c r="G26" s="296"/>
      <c r="H26" s="296"/>
      <c r="I26" s="296"/>
      <c r="J26" s="296"/>
      <c r="K26" s="296"/>
      <c r="L26" s="296"/>
      <c r="M26" s="1036"/>
    </row>
    <row r="27" spans="1:18" x14ac:dyDescent="0.25">
      <c r="A27" s="2154"/>
      <c r="B27" s="2158"/>
      <c r="C27" s="1050">
        <v>1.2800000000000001E-2</v>
      </c>
      <c r="D27" s="1037" t="s">
        <v>73</v>
      </c>
      <c r="E27" s="291"/>
      <c r="F27" s="299" t="s">
        <v>112</v>
      </c>
      <c r="G27" s="1427">
        <v>2022</v>
      </c>
      <c r="H27" s="291"/>
      <c r="I27" s="299" t="s">
        <v>113</v>
      </c>
      <c r="J27" s="2160" t="s">
        <v>1595</v>
      </c>
      <c r="K27" s="2160"/>
      <c r="L27" s="2160"/>
      <c r="M27" s="1029"/>
    </row>
    <row r="28" spans="1:18" x14ac:dyDescent="0.25">
      <c r="A28" s="2154"/>
      <c r="B28" s="2159"/>
      <c r="C28" s="1028"/>
      <c r="D28" s="291"/>
      <c r="E28" s="291"/>
      <c r="F28" s="291"/>
      <c r="G28" s="291"/>
      <c r="H28" s="291"/>
      <c r="I28" s="291"/>
      <c r="J28" s="291"/>
      <c r="K28" s="291"/>
      <c r="L28" s="291"/>
      <c r="M28" s="1029"/>
    </row>
    <row r="29" spans="1:18" x14ac:dyDescent="0.25">
      <c r="A29" s="2154"/>
      <c r="B29" s="2141" t="s">
        <v>114</v>
      </c>
      <c r="C29" s="1038"/>
      <c r="D29" s="62"/>
      <c r="E29" s="62"/>
      <c r="F29" s="62"/>
      <c r="G29" s="62"/>
      <c r="H29" s="62"/>
      <c r="I29" s="62"/>
      <c r="J29" s="62"/>
      <c r="K29" s="62"/>
      <c r="L29" s="61"/>
      <c r="M29" s="1031"/>
    </row>
    <row r="30" spans="1:18" x14ac:dyDescent="0.25">
      <c r="A30" s="2154"/>
      <c r="B30" s="2141"/>
      <c r="C30" s="1028" t="s">
        <v>115</v>
      </c>
      <c r="D30" s="403">
        <v>2024</v>
      </c>
      <c r="E30" s="54"/>
      <c r="F30" s="291" t="s">
        <v>116</v>
      </c>
      <c r="G30" s="403">
        <v>2034</v>
      </c>
      <c r="H30" s="54"/>
      <c r="I30" s="299"/>
      <c r="J30" s="54"/>
      <c r="K30" s="54"/>
      <c r="L30" s="15"/>
      <c r="M30" s="1033"/>
    </row>
    <row r="31" spans="1:18" x14ac:dyDescent="0.25">
      <c r="A31" s="2154"/>
      <c r="B31" s="2141"/>
      <c r="C31" s="1028"/>
      <c r="D31" s="122"/>
      <c r="E31" s="54"/>
      <c r="F31" s="291"/>
      <c r="G31" s="54"/>
      <c r="H31" s="54"/>
      <c r="I31" s="299"/>
      <c r="J31" s="54"/>
      <c r="K31" s="54"/>
      <c r="L31" s="15"/>
      <c r="M31" s="1033"/>
    </row>
    <row r="32" spans="1:18" x14ac:dyDescent="0.25">
      <c r="A32" s="2154"/>
      <c r="B32" s="2142" t="s">
        <v>117</v>
      </c>
      <c r="C32" s="1039"/>
      <c r="D32" s="46"/>
      <c r="E32" s="46"/>
      <c r="F32" s="46"/>
      <c r="G32" s="46"/>
      <c r="H32" s="46"/>
      <c r="I32" s="46"/>
      <c r="J32" s="46"/>
      <c r="K32" s="46"/>
      <c r="L32" s="46"/>
      <c r="M32" s="1040"/>
      <c r="N32" s="1041"/>
      <c r="O32" s="1041"/>
      <c r="P32" s="1041"/>
      <c r="Q32" s="1041"/>
      <c r="R32" s="1041"/>
    </row>
    <row r="33" spans="1:13" x14ac:dyDescent="0.25">
      <c r="A33" s="2154"/>
      <c r="B33" s="2142"/>
      <c r="C33" s="1042"/>
      <c r="D33" s="35" t="s">
        <v>118</v>
      </c>
      <c r="E33" s="1051"/>
      <c r="F33" s="35" t="s">
        <v>119</v>
      </c>
      <c r="G33" s="34"/>
      <c r="H33" s="43" t="s">
        <v>120</v>
      </c>
      <c r="I33" s="34">
        <v>0.04</v>
      </c>
      <c r="J33" s="43" t="s">
        <v>121</v>
      </c>
      <c r="K33" s="34">
        <v>0.04</v>
      </c>
      <c r="L33" s="43" t="s">
        <v>122</v>
      </c>
      <c r="M33" s="34">
        <v>0.04</v>
      </c>
    </row>
    <row r="34" spans="1:13" x14ac:dyDescent="0.25">
      <c r="A34" s="2154"/>
      <c r="B34" s="2142"/>
      <c r="C34" s="1042"/>
      <c r="D34" s="1556"/>
      <c r="E34" s="1556"/>
      <c r="F34" s="1556"/>
      <c r="G34" s="1556"/>
      <c r="H34" s="1556"/>
      <c r="I34" s="1556"/>
      <c r="J34" s="1556"/>
      <c r="K34" s="1556"/>
      <c r="L34" s="1556"/>
      <c r="M34" s="2147"/>
    </row>
    <row r="35" spans="1:13" x14ac:dyDescent="0.25">
      <c r="A35" s="2154"/>
      <c r="B35" s="2142"/>
      <c r="C35" s="1042"/>
      <c r="D35" s="35" t="s">
        <v>123</v>
      </c>
      <c r="E35" s="34">
        <v>0.04</v>
      </c>
      <c r="F35" s="35" t="s">
        <v>124</v>
      </c>
      <c r="G35" s="34">
        <v>0.04</v>
      </c>
      <c r="H35" s="43" t="s">
        <v>125</v>
      </c>
      <c r="I35" s="34">
        <v>0.04</v>
      </c>
      <c r="J35" s="43" t="s">
        <v>126</v>
      </c>
      <c r="K35" s="34">
        <v>0.04</v>
      </c>
      <c r="L35" s="35" t="s">
        <v>127</v>
      </c>
      <c r="M35" s="34">
        <v>0.04</v>
      </c>
    </row>
    <row r="36" spans="1:13" x14ac:dyDescent="0.25">
      <c r="A36" s="2154"/>
      <c r="B36" s="2142"/>
      <c r="C36" s="1042"/>
      <c r="D36" s="34"/>
      <c r="E36" s="35"/>
      <c r="F36" s="34"/>
      <c r="G36" s="35"/>
      <c r="H36" s="34"/>
      <c r="I36" s="35"/>
      <c r="J36" s="34"/>
      <c r="K36" s="35"/>
      <c r="L36" s="34"/>
      <c r="M36" s="1044"/>
    </row>
    <row r="37" spans="1:13" x14ac:dyDescent="0.25">
      <c r="A37" s="2154"/>
      <c r="B37" s="2142"/>
      <c r="C37" s="1042"/>
      <c r="D37" s="35" t="s">
        <v>128</v>
      </c>
      <c r="E37" s="34">
        <v>0.04</v>
      </c>
      <c r="F37" s="35" t="s">
        <v>129</v>
      </c>
      <c r="G37" s="34">
        <v>0.04</v>
      </c>
      <c r="H37" s="43" t="s">
        <v>130</v>
      </c>
      <c r="I37" s="34">
        <v>0.04</v>
      </c>
      <c r="J37" s="43" t="s">
        <v>131</v>
      </c>
      <c r="K37" s="34"/>
      <c r="L37" s="35" t="s">
        <v>132</v>
      </c>
      <c r="M37" s="1022"/>
    </row>
    <row r="38" spans="1:13" x14ac:dyDescent="0.25">
      <c r="A38" s="2154"/>
      <c r="B38" s="2142"/>
      <c r="C38" s="1042"/>
      <c r="D38" s="34"/>
      <c r="E38" s="35"/>
      <c r="F38" s="34"/>
      <c r="G38" s="35"/>
      <c r="H38" s="34"/>
      <c r="I38" s="35"/>
      <c r="J38" s="34"/>
      <c r="K38" s="35"/>
      <c r="L38" s="34"/>
      <c r="M38" s="1044"/>
    </row>
    <row r="39" spans="1:13" x14ac:dyDescent="0.25">
      <c r="A39" s="2154"/>
      <c r="B39" s="2142"/>
      <c r="C39" s="1042"/>
      <c r="D39" s="34" t="s">
        <v>132</v>
      </c>
      <c r="E39" s="35"/>
      <c r="F39" s="34" t="s">
        <v>133</v>
      </c>
      <c r="G39" s="34">
        <v>0.04</v>
      </c>
      <c r="H39" s="34"/>
      <c r="I39" s="35"/>
      <c r="J39" s="34"/>
      <c r="K39" s="35"/>
      <c r="L39" s="34"/>
      <c r="M39" s="1044"/>
    </row>
    <row r="40" spans="1:13" x14ac:dyDescent="0.25">
      <c r="A40" s="2154"/>
      <c r="B40" s="2142"/>
      <c r="C40" s="1042"/>
      <c r="D40" s="34"/>
      <c r="E40" s="35"/>
      <c r="F40" s="1556"/>
      <c r="G40" s="1556"/>
      <c r="H40" s="1702"/>
      <c r="I40" s="1702"/>
      <c r="J40" s="34"/>
      <c r="K40" s="35"/>
      <c r="L40" s="34"/>
      <c r="M40" s="1044"/>
    </row>
    <row r="41" spans="1:13" x14ac:dyDescent="0.25">
      <c r="A41" s="2154"/>
      <c r="B41" s="2142"/>
      <c r="C41" s="1042"/>
      <c r="D41" s="34"/>
      <c r="E41" s="35"/>
      <c r="F41" s="34"/>
      <c r="G41" s="35"/>
      <c r="H41" s="34"/>
      <c r="I41" s="35"/>
      <c r="J41" s="34"/>
      <c r="K41" s="35"/>
      <c r="L41" s="34"/>
      <c r="M41" s="1044"/>
    </row>
    <row r="42" spans="1:13" ht="18" customHeight="1" x14ac:dyDescent="0.25">
      <c r="A42" s="2154"/>
      <c r="B42" s="2142" t="s">
        <v>134</v>
      </c>
      <c r="C42" s="1030"/>
      <c r="D42" s="290"/>
      <c r="E42" s="290"/>
      <c r="F42" s="290"/>
      <c r="G42" s="290"/>
      <c r="H42" s="290"/>
      <c r="I42" s="290"/>
      <c r="J42" s="290"/>
      <c r="K42" s="290"/>
      <c r="L42" s="61"/>
      <c r="M42" s="1031"/>
    </row>
    <row r="43" spans="1:13" x14ac:dyDescent="0.25">
      <c r="A43" s="2154"/>
      <c r="B43" s="2142"/>
      <c r="C43" s="1045"/>
      <c r="D43" s="23" t="s">
        <v>135</v>
      </c>
      <c r="E43" s="23" t="s">
        <v>136</v>
      </c>
      <c r="F43" s="2148" t="s">
        <v>137</v>
      </c>
      <c r="G43" s="2149" t="s">
        <v>1087</v>
      </c>
      <c r="H43" s="2149"/>
      <c r="I43" s="2149"/>
      <c r="J43" s="2149"/>
      <c r="K43" s="322" t="s">
        <v>101</v>
      </c>
      <c r="L43" s="2150"/>
      <c r="M43" s="2151"/>
    </row>
    <row r="44" spans="1:13" x14ac:dyDescent="0.25">
      <c r="A44" s="2154"/>
      <c r="B44" s="2142"/>
      <c r="C44" s="1045"/>
      <c r="D44" s="76" t="s">
        <v>933</v>
      </c>
      <c r="E44" s="291"/>
      <c r="F44" s="2148"/>
      <c r="G44" s="2149"/>
      <c r="H44" s="2149"/>
      <c r="I44" s="2149"/>
      <c r="J44" s="2149"/>
      <c r="K44" s="15"/>
      <c r="L44" s="2150"/>
      <c r="M44" s="2151"/>
    </row>
    <row r="45" spans="1:13" x14ac:dyDescent="0.25">
      <c r="A45" s="2154"/>
      <c r="B45" s="2142"/>
      <c r="C45" s="1046"/>
      <c r="D45" s="16"/>
      <c r="E45" s="16"/>
      <c r="F45" s="16"/>
      <c r="G45" s="16"/>
      <c r="H45" s="16"/>
      <c r="I45" s="16"/>
      <c r="J45" s="16"/>
      <c r="K45" s="16"/>
      <c r="L45" s="16"/>
      <c r="M45" s="1047"/>
    </row>
    <row r="46" spans="1:13" ht="34.5" customHeight="1" x14ac:dyDescent="0.25">
      <c r="A46" s="2154"/>
      <c r="B46" s="1018" t="s">
        <v>139</v>
      </c>
      <c r="C46" s="2146" t="s">
        <v>1596</v>
      </c>
      <c r="D46" s="2146"/>
      <c r="E46" s="2146"/>
      <c r="F46" s="2146"/>
      <c r="G46" s="2146"/>
      <c r="H46" s="2146"/>
      <c r="I46" s="2146"/>
      <c r="J46" s="2146"/>
      <c r="K46" s="2146"/>
      <c r="L46" s="2146"/>
      <c r="M46" s="2146"/>
    </row>
    <row r="47" spans="1:13" ht="34.5" customHeight="1" x14ac:dyDescent="0.25">
      <c r="A47" s="2154"/>
      <c r="B47" s="1018" t="s">
        <v>141</v>
      </c>
      <c r="C47" s="2146" t="s">
        <v>1597</v>
      </c>
      <c r="D47" s="2146"/>
      <c r="E47" s="2146"/>
      <c r="F47" s="2146"/>
      <c r="G47" s="2146"/>
      <c r="H47" s="2146"/>
      <c r="I47" s="2146"/>
      <c r="J47" s="2146"/>
      <c r="K47" s="2146"/>
      <c r="L47" s="2146"/>
      <c r="M47" s="2146"/>
    </row>
    <row r="48" spans="1:13" ht="34.5" customHeight="1" x14ac:dyDescent="0.25">
      <c r="A48" s="2154"/>
      <c r="B48" s="1018" t="s">
        <v>143</v>
      </c>
      <c r="C48" s="2146" t="s">
        <v>73</v>
      </c>
      <c r="D48" s="2146"/>
      <c r="E48" s="2146"/>
      <c r="F48" s="2146"/>
      <c r="G48" s="2146"/>
      <c r="H48" s="2146"/>
      <c r="I48" s="2146"/>
      <c r="J48" s="2146"/>
      <c r="K48" s="2146"/>
      <c r="L48" s="2146"/>
      <c r="M48" s="2146"/>
    </row>
    <row r="49" spans="1:13" ht="34.5" customHeight="1" x14ac:dyDescent="0.25">
      <c r="A49" s="2154"/>
      <c r="B49" s="1018" t="s">
        <v>144</v>
      </c>
      <c r="C49" s="2146" t="s">
        <v>73</v>
      </c>
      <c r="D49" s="2146"/>
      <c r="E49" s="2146"/>
      <c r="F49" s="2146"/>
      <c r="G49" s="2146"/>
      <c r="H49" s="2146"/>
      <c r="I49" s="2146"/>
      <c r="J49" s="2146"/>
      <c r="K49" s="2146"/>
      <c r="L49" s="2146"/>
      <c r="M49" s="2146"/>
    </row>
    <row r="50" spans="1:13" ht="34.5" customHeight="1" x14ac:dyDescent="0.25">
      <c r="A50" s="2152" t="s">
        <v>60</v>
      </c>
      <c r="B50" s="1018" t="s">
        <v>145</v>
      </c>
      <c r="C50" s="2146" t="s">
        <v>566</v>
      </c>
      <c r="D50" s="2146"/>
      <c r="E50" s="2146"/>
      <c r="F50" s="2146"/>
      <c r="G50" s="2146"/>
      <c r="H50" s="2146"/>
      <c r="I50" s="2146"/>
      <c r="J50" s="2146"/>
      <c r="K50" s="2146"/>
      <c r="L50" s="2146"/>
      <c r="M50" s="2146"/>
    </row>
    <row r="51" spans="1:13" ht="34.5" customHeight="1" x14ac:dyDescent="0.25">
      <c r="A51" s="2152"/>
      <c r="B51" s="1018" t="s">
        <v>147</v>
      </c>
      <c r="C51" s="2146" t="s">
        <v>1586</v>
      </c>
      <c r="D51" s="2146"/>
      <c r="E51" s="2146"/>
      <c r="F51" s="2146"/>
      <c r="G51" s="2146"/>
      <c r="H51" s="2146"/>
      <c r="I51" s="2146"/>
      <c r="J51" s="2146"/>
      <c r="K51" s="2146"/>
      <c r="L51" s="2146"/>
      <c r="M51" s="2146"/>
    </row>
    <row r="52" spans="1:13" ht="34.5" customHeight="1" x14ac:dyDescent="0.25">
      <c r="A52" s="2152"/>
      <c r="B52" s="1018" t="s">
        <v>149</v>
      </c>
      <c r="C52" s="2146" t="s">
        <v>167</v>
      </c>
      <c r="D52" s="2146"/>
      <c r="E52" s="2146"/>
      <c r="F52" s="2146"/>
      <c r="G52" s="2146"/>
      <c r="H52" s="2146"/>
      <c r="I52" s="2146"/>
      <c r="J52" s="2146"/>
      <c r="K52" s="2146"/>
      <c r="L52" s="2146"/>
      <c r="M52" s="2146"/>
    </row>
    <row r="53" spans="1:13" ht="34.5" customHeight="1" x14ac:dyDescent="0.25">
      <c r="A53" s="2152"/>
      <c r="B53" s="1018" t="s">
        <v>151</v>
      </c>
      <c r="C53" s="2146" t="s">
        <v>1587</v>
      </c>
      <c r="D53" s="2146"/>
      <c r="E53" s="2146"/>
      <c r="F53" s="2146"/>
      <c r="G53" s="2146"/>
      <c r="H53" s="2146"/>
      <c r="I53" s="2146"/>
      <c r="J53" s="2146"/>
      <c r="K53" s="2146"/>
      <c r="L53" s="2146"/>
      <c r="M53" s="2146"/>
    </row>
    <row r="54" spans="1:13" ht="34.5" customHeight="1" x14ac:dyDescent="0.25">
      <c r="A54" s="2152"/>
      <c r="B54" s="1018" t="s">
        <v>153</v>
      </c>
      <c r="C54" s="2153" t="s">
        <v>1588</v>
      </c>
      <c r="D54" s="2146"/>
      <c r="E54" s="2146"/>
      <c r="F54" s="2146"/>
      <c r="G54" s="2146"/>
      <c r="H54" s="2146"/>
      <c r="I54" s="2146"/>
      <c r="J54" s="2146"/>
      <c r="K54" s="2146"/>
      <c r="L54" s="2146"/>
      <c r="M54" s="2146"/>
    </row>
    <row r="55" spans="1:13" ht="34.5" customHeight="1" x14ac:dyDescent="0.25">
      <c r="A55" s="2152"/>
      <c r="B55" s="1018" t="s">
        <v>155</v>
      </c>
      <c r="C55" s="2146" t="s">
        <v>567</v>
      </c>
      <c r="D55" s="2146"/>
      <c r="E55" s="2146"/>
      <c r="F55" s="2146"/>
      <c r="G55" s="2146"/>
      <c r="H55" s="2146"/>
      <c r="I55" s="2146"/>
      <c r="J55" s="2146"/>
      <c r="K55" s="2146"/>
      <c r="L55" s="2146"/>
      <c r="M55" s="2146"/>
    </row>
    <row r="56" spans="1:13" ht="34.5" customHeight="1" x14ac:dyDescent="0.25">
      <c r="A56" s="2152" t="s">
        <v>156</v>
      </c>
      <c r="B56" s="1018" t="s">
        <v>157</v>
      </c>
      <c r="C56" s="2146" t="s">
        <v>940</v>
      </c>
      <c r="D56" s="2146"/>
      <c r="E56" s="2146"/>
      <c r="F56" s="2146"/>
      <c r="G56" s="2146"/>
      <c r="H56" s="2146"/>
      <c r="I56" s="2146"/>
      <c r="J56" s="2146"/>
      <c r="K56" s="2146"/>
      <c r="L56" s="2146"/>
      <c r="M56" s="2146"/>
    </row>
    <row r="57" spans="1:13" ht="34.5" customHeight="1" x14ac:dyDescent="0.25">
      <c r="A57" s="2152"/>
      <c r="B57" s="1018" t="s">
        <v>158</v>
      </c>
      <c r="C57" s="2146" t="s">
        <v>1589</v>
      </c>
      <c r="D57" s="2146"/>
      <c r="E57" s="2146"/>
      <c r="F57" s="2146"/>
      <c r="G57" s="2146"/>
      <c r="H57" s="2146"/>
      <c r="I57" s="2146"/>
      <c r="J57" s="2146"/>
      <c r="K57" s="2146"/>
      <c r="L57" s="2146"/>
      <c r="M57" s="2146"/>
    </row>
    <row r="58" spans="1:13" ht="34.5" customHeight="1" x14ac:dyDescent="0.25">
      <c r="A58" s="2152"/>
      <c r="B58" s="1018" t="s">
        <v>79</v>
      </c>
      <c r="C58" s="2146" t="s">
        <v>167</v>
      </c>
      <c r="D58" s="2146"/>
      <c r="E58" s="2146"/>
      <c r="F58" s="2146"/>
      <c r="G58" s="2146"/>
      <c r="H58" s="2146"/>
      <c r="I58" s="2146"/>
      <c r="J58" s="2146"/>
      <c r="K58" s="2146"/>
      <c r="L58" s="2146"/>
      <c r="M58" s="2146"/>
    </row>
    <row r="59" spans="1:13" ht="34.5" customHeight="1" x14ac:dyDescent="0.25">
      <c r="A59" s="1048" t="s">
        <v>64</v>
      </c>
      <c r="B59" s="1049"/>
      <c r="C59" s="2144" t="s">
        <v>73</v>
      </c>
      <c r="D59" s="2161"/>
      <c r="E59" s="2161"/>
      <c r="F59" s="2161"/>
      <c r="G59" s="2161"/>
      <c r="H59" s="2161"/>
      <c r="I59" s="2161"/>
      <c r="J59" s="2161"/>
      <c r="K59" s="2161"/>
      <c r="L59" s="2161"/>
      <c r="M59" s="2161"/>
    </row>
  </sheetData>
  <mergeCells count="52">
    <mergeCell ref="A56:A58"/>
    <mergeCell ref="C56:M56"/>
    <mergeCell ref="C57:M57"/>
    <mergeCell ref="C58:M58"/>
    <mergeCell ref="C59:M59"/>
    <mergeCell ref="C48:M48"/>
    <mergeCell ref="C49:M49"/>
    <mergeCell ref="A50:A55"/>
    <mergeCell ref="C50:M50"/>
    <mergeCell ref="C51:M51"/>
    <mergeCell ref="C52:M52"/>
    <mergeCell ref="C53:M53"/>
    <mergeCell ref="C54:M54"/>
    <mergeCell ref="C55:M55"/>
    <mergeCell ref="A13:A49"/>
    <mergeCell ref="C13:M13"/>
    <mergeCell ref="C14:M14"/>
    <mergeCell ref="B15:B21"/>
    <mergeCell ref="B22:B25"/>
    <mergeCell ref="B26:B28"/>
    <mergeCell ref="J27:L27"/>
    <mergeCell ref="B42:B45"/>
    <mergeCell ref="F43:F44"/>
    <mergeCell ref="G43:J44"/>
    <mergeCell ref="L43:M44"/>
    <mergeCell ref="C46:M46"/>
    <mergeCell ref="C47:M47"/>
    <mergeCell ref="F34:G34"/>
    <mergeCell ref="H34:I34"/>
    <mergeCell ref="J34:K34"/>
    <mergeCell ref="L34:M34"/>
    <mergeCell ref="F40:G40"/>
    <mergeCell ref="H40:I40"/>
    <mergeCell ref="B29:B31"/>
    <mergeCell ref="B32:B41"/>
    <mergeCell ref="D34:E34"/>
    <mergeCell ref="C8:M8"/>
    <mergeCell ref="C9:M9"/>
    <mergeCell ref="C10:M10"/>
    <mergeCell ref="C11:M11"/>
    <mergeCell ref="C12:D12"/>
    <mergeCell ref="F12:M12"/>
    <mergeCell ref="A1:M1"/>
    <mergeCell ref="A2:A12"/>
    <mergeCell ref="C2:M2"/>
    <mergeCell ref="C3:M3"/>
    <mergeCell ref="C4:G4"/>
    <mergeCell ref="I4:M4"/>
    <mergeCell ref="C5:M5"/>
    <mergeCell ref="C6:M6"/>
    <mergeCell ref="C7:G7"/>
    <mergeCell ref="I7:M7"/>
  </mergeCells>
  <dataValidations count="6">
    <dataValidation errorStyle="warning" allowBlank="1" showInputMessage="1" showErrorMessage="1" prompt="Relacione las magnitudes programadas de la meta sectorial del proyecto de inversión." sqref="N32:R32" xr:uid="{00000000-0002-0000-3900-000000000000}"/>
    <dataValidation allowBlank="1" showInputMessage="1" showErrorMessage="1" prompt="Determine si el indicador responde a un enfoque (Derechos Humanos, Género, Diferencial, Poblacional, Ambiental y Territorial). Si responde a más de enfoque separelos por ;" sqref="B13" xr:uid="{00000000-0002-0000-3900-000001000000}"/>
    <dataValidation allowBlank="1" showInputMessage="1" showErrorMessage="1" prompt="Identifique la meta ODS a que le apunta el indicador de producto. Seleccione de la lista desplegable." sqref="E12" xr:uid="{00000000-0002-0000-3900-000002000000}"/>
    <dataValidation allowBlank="1" showInputMessage="1" showErrorMessage="1" prompt="Identifique el ODS a que le apunta el indicador de producto. Seleccione de la lista desplegable._x000a_" sqref="B12" xr:uid="{00000000-0002-0000-3900-000003000000}"/>
    <dataValidation allowBlank="1" showInputMessage="1" showErrorMessage="1" prompt="Incluir una ficha por cada indicador, ya sea de producto o de resultado" sqref="A1" xr:uid="{00000000-0002-0000-3900-000004000000}"/>
    <dataValidation allowBlank="1" showInputMessage="1" showErrorMessage="1" prompt="Seleccione de la lista desplegable" sqref="B4 B7" xr:uid="{00000000-0002-0000-3900-000005000000}"/>
  </dataValidations>
  <hyperlinks>
    <hyperlink ref="C54" r:id="rId1" xr:uid="{00000000-0004-0000-3900-000000000000}"/>
  </hyperlinks>
  <pageMargins left="0.7" right="0.7" top="0.75" bottom="0.75" header="0.3" footer="0.3"/>
  <pageSetup paperSize="9" orientation="portrait" horizontalDpi="1200" verticalDpi="120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sheetPr>
  <dimension ref="A1:M61"/>
  <sheetViews>
    <sheetView zoomScale="85" zoomScaleNormal="85" workbookViewId="0">
      <selection activeCell="C16" sqref="C16:M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1598</v>
      </c>
      <c r="C1" s="108"/>
      <c r="D1" s="108"/>
      <c r="E1" s="108"/>
      <c r="F1" s="108"/>
      <c r="G1" s="108"/>
      <c r="H1" s="108"/>
      <c r="I1" s="108"/>
      <c r="J1" s="108"/>
      <c r="K1" s="108"/>
      <c r="L1" s="108"/>
      <c r="M1" s="107"/>
    </row>
    <row r="2" spans="1:13" ht="16.5" thickBot="1" x14ac:dyDescent="0.3">
      <c r="A2" s="1542" t="s">
        <v>67</v>
      </c>
      <c r="B2" s="106" t="s">
        <v>68</v>
      </c>
      <c r="C2" s="2183" t="s">
        <v>576</v>
      </c>
      <c r="D2" s="2184"/>
      <c r="E2" s="2184"/>
      <c r="F2" s="2184"/>
      <c r="G2" s="2184"/>
      <c r="H2" s="2184"/>
      <c r="I2" s="2184"/>
      <c r="J2" s="2184"/>
      <c r="K2" s="2184"/>
      <c r="L2" s="2184"/>
      <c r="M2" s="2185"/>
    </row>
    <row r="3" spans="1:13" ht="31.5" x14ac:dyDescent="0.25">
      <c r="A3" s="1543"/>
      <c r="B3" s="13" t="s">
        <v>1016</v>
      </c>
      <c r="C3" s="1545" t="s">
        <v>1093</v>
      </c>
      <c r="D3" s="1546"/>
      <c r="E3" s="1546"/>
      <c r="F3" s="1546"/>
      <c r="G3" s="1546"/>
      <c r="H3" s="1546"/>
      <c r="I3" s="1546"/>
      <c r="J3" s="1546"/>
      <c r="K3" s="1546"/>
      <c r="L3" s="1546"/>
      <c r="M3" s="1547"/>
    </row>
    <row r="4" spans="1:13" x14ac:dyDescent="0.25">
      <c r="A4" s="1543"/>
      <c r="B4" s="65" t="s">
        <v>72</v>
      </c>
      <c r="C4" s="1849" t="s">
        <v>448</v>
      </c>
      <c r="D4" s="1850"/>
      <c r="E4" s="2056"/>
      <c r="F4" s="2186" t="s">
        <v>74</v>
      </c>
      <c r="G4" s="2187"/>
      <c r="H4" s="332">
        <v>374</v>
      </c>
      <c r="I4" s="344"/>
      <c r="J4" s="344"/>
      <c r="K4" s="344"/>
      <c r="L4" s="344"/>
      <c r="M4" s="345"/>
    </row>
    <row r="5" spans="1:13" x14ac:dyDescent="0.25">
      <c r="A5" s="1543"/>
      <c r="B5" s="65" t="s">
        <v>75</v>
      </c>
      <c r="C5" s="2188" t="s">
        <v>1599</v>
      </c>
      <c r="D5" s="2189"/>
      <c r="E5" s="2189"/>
      <c r="F5" s="2189"/>
      <c r="G5" s="2189"/>
      <c r="H5" s="2189"/>
      <c r="I5" s="2189"/>
      <c r="J5" s="2189"/>
      <c r="K5" s="2189"/>
      <c r="L5" s="2189"/>
      <c r="M5" s="2190"/>
    </row>
    <row r="6" spans="1:13" x14ac:dyDescent="0.25">
      <c r="A6" s="1543"/>
      <c r="B6" s="65" t="s">
        <v>76</v>
      </c>
      <c r="C6" s="1849" t="s">
        <v>1600</v>
      </c>
      <c r="D6" s="1850"/>
      <c r="E6" s="1850"/>
      <c r="F6" s="1850"/>
      <c r="G6" s="1850"/>
      <c r="H6" s="1850"/>
      <c r="I6" s="1850"/>
      <c r="J6" s="1850"/>
      <c r="K6" s="1850"/>
      <c r="L6" s="1850"/>
      <c r="M6" s="1851"/>
    </row>
    <row r="7" spans="1:13" x14ac:dyDescent="0.25">
      <c r="A7" s="1543"/>
      <c r="B7" s="13" t="s">
        <v>929</v>
      </c>
      <c r="C7" s="2191"/>
      <c r="D7" s="2192"/>
      <c r="E7" s="350" t="s">
        <v>581</v>
      </c>
      <c r="F7" s="350"/>
      <c r="G7" s="351"/>
      <c r="H7" s="352" t="s">
        <v>79</v>
      </c>
      <c r="I7" s="2193" t="s">
        <v>582</v>
      </c>
      <c r="J7" s="2192"/>
      <c r="K7" s="2192"/>
      <c r="L7" s="2192"/>
      <c r="M7" s="2194"/>
    </row>
    <row r="8" spans="1:13" x14ac:dyDescent="0.25">
      <c r="A8" s="1543"/>
      <c r="B8" s="1689" t="s">
        <v>77</v>
      </c>
      <c r="C8" s="353"/>
      <c r="D8" s="354"/>
      <c r="E8" s="354"/>
      <c r="F8" s="354"/>
      <c r="G8" s="354"/>
      <c r="H8" s="354"/>
      <c r="I8" s="354"/>
      <c r="J8" s="354"/>
      <c r="K8" s="354"/>
      <c r="L8" s="355"/>
      <c r="M8" s="356"/>
    </row>
    <row r="9" spans="1:13" x14ac:dyDescent="0.25">
      <c r="A9" s="1543"/>
      <c r="B9" s="1690"/>
      <c r="C9" s="2174" t="s">
        <v>582</v>
      </c>
      <c r="D9" s="2175"/>
      <c r="E9" s="357"/>
      <c r="F9" s="2175"/>
      <c r="G9" s="2175"/>
      <c r="H9" s="357"/>
      <c r="I9" s="2175"/>
      <c r="J9" s="2175"/>
      <c r="K9" s="357"/>
      <c r="L9" s="358"/>
      <c r="M9" s="359"/>
    </row>
    <row r="10" spans="1:13" x14ac:dyDescent="0.25">
      <c r="A10" s="1543"/>
      <c r="B10" s="1691"/>
      <c r="C10" s="2174" t="s">
        <v>84</v>
      </c>
      <c r="D10" s="2175"/>
      <c r="E10" s="360"/>
      <c r="F10" s="2175" t="s">
        <v>84</v>
      </c>
      <c r="G10" s="2175"/>
      <c r="H10" s="360"/>
      <c r="I10" s="2175" t="s">
        <v>84</v>
      </c>
      <c r="J10" s="2175"/>
      <c r="K10" s="360"/>
      <c r="L10" s="361"/>
      <c r="M10" s="362"/>
    </row>
    <row r="11" spans="1:13" ht="54" customHeight="1" x14ac:dyDescent="0.25">
      <c r="A11" s="1543"/>
      <c r="B11" s="13" t="s">
        <v>85</v>
      </c>
      <c r="C11" s="2176" t="s">
        <v>1601</v>
      </c>
      <c r="D11" s="2177"/>
      <c r="E11" s="2177"/>
      <c r="F11" s="2177"/>
      <c r="G11" s="2177"/>
      <c r="H11" s="2177"/>
      <c r="I11" s="2177"/>
      <c r="J11" s="2177"/>
      <c r="K11" s="2177"/>
      <c r="L11" s="2177"/>
      <c r="M11" s="2178"/>
    </row>
    <row r="12" spans="1:13" ht="47.45" customHeight="1" x14ac:dyDescent="0.25">
      <c r="A12" s="1543"/>
      <c r="B12" s="13" t="s">
        <v>1021</v>
      </c>
      <c r="C12" s="2176" t="s">
        <v>1602</v>
      </c>
      <c r="D12" s="2177"/>
      <c r="E12" s="2177"/>
      <c r="F12" s="2177"/>
      <c r="G12" s="2177"/>
      <c r="H12" s="2177"/>
      <c r="I12" s="2177"/>
      <c r="J12" s="2177"/>
      <c r="K12" s="2177"/>
      <c r="L12" s="2177"/>
      <c r="M12" s="2178"/>
    </row>
    <row r="13" spans="1:13" ht="61.5" customHeight="1" x14ac:dyDescent="0.25">
      <c r="A13" s="1543"/>
      <c r="B13" s="13" t="s">
        <v>1023</v>
      </c>
      <c r="C13" s="2176" t="s">
        <v>1603</v>
      </c>
      <c r="D13" s="2177"/>
      <c r="E13" s="2177"/>
      <c r="F13" s="2177"/>
      <c r="G13" s="2177"/>
      <c r="H13" s="2177"/>
      <c r="I13" s="2177"/>
      <c r="J13" s="2177"/>
      <c r="K13" s="2177"/>
      <c r="L13" s="2177"/>
      <c r="M13" s="2178"/>
    </row>
    <row r="14" spans="1:13" ht="46.5" customHeight="1" x14ac:dyDescent="0.25">
      <c r="A14" s="1543"/>
      <c r="B14" s="126" t="s">
        <v>1025</v>
      </c>
      <c r="C14" s="2032" t="s">
        <v>446</v>
      </c>
      <c r="D14" s="2114"/>
      <c r="E14" s="363" t="s">
        <v>1026</v>
      </c>
      <c r="F14" s="2182" t="s">
        <v>1604</v>
      </c>
      <c r="G14" s="2114"/>
      <c r="H14" s="2114"/>
      <c r="I14" s="2114"/>
      <c r="J14" s="2114"/>
      <c r="K14" s="2114"/>
      <c r="L14" s="2114"/>
      <c r="M14" s="2115"/>
    </row>
    <row r="15" spans="1:13" x14ac:dyDescent="0.25">
      <c r="A15" s="1698" t="s">
        <v>48</v>
      </c>
      <c r="B15" s="12" t="s">
        <v>87</v>
      </c>
      <c r="C15" s="2032" t="s">
        <v>1605</v>
      </c>
      <c r="D15" s="2114"/>
      <c r="E15" s="2114"/>
      <c r="F15" s="2114"/>
      <c r="G15" s="2114"/>
      <c r="H15" s="2114"/>
      <c r="I15" s="2114"/>
      <c r="J15" s="2114"/>
      <c r="K15" s="2114"/>
      <c r="L15" s="2114"/>
      <c r="M15" s="2115"/>
    </row>
    <row r="16" spans="1:13" ht="90.6" customHeight="1" x14ac:dyDescent="0.25">
      <c r="A16" s="1699"/>
      <c r="B16" s="12" t="s">
        <v>1028</v>
      </c>
      <c r="C16" s="2032" t="s">
        <v>577</v>
      </c>
      <c r="D16" s="2114"/>
      <c r="E16" s="2114"/>
      <c r="F16" s="2114"/>
      <c r="G16" s="2114"/>
      <c r="H16" s="2114"/>
      <c r="I16" s="2114"/>
      <c r="J16" s="2114"/>
      <c r="K16" s="2114"/>
      <c r="L16" s="2114"/>
      <c r="M16" s="2115"/>
    </row>
    <row r="17" spans="1:13" ht="8.25" customHeight="1" x14ac:dyDescent="0.25">
      <c r="A17" s="1699"/>
      <c r="B17" s="1539" t="s">
        <v>89</v>
      </c>
      <c r="C17" s="364"/>
      <c r="D17" s="365"/>
      <c r="E17" s="365"/>
      <c r="F17" s="365"/>
      <c r="G17" s="365"/>
      <c r="H17" s="365"/>
      <c r="I17" s="365"/>
      <c r="J17" s="365"/>
      <c r="K17" s="365"/>
      <c r="L17" s="365"/>
      <c r="M17" s="366"/>
    </row>
    <row r="18" spans="1:13" ht="9" customHeight="1" x14ac:dyDescent="0.25">
      <c r="A18" s="1699"/>
      <c r="B18" s="1528"/>
      <c r="C18" s="367"/>
      <c r="D18" s="368"/>
      <c r="E18" s="369"/>
      <c r="F18" s="368"/>
      <c r="G18" s="369"/>
      <c r="H18" s="368"/>
      <c r="I18" s="369"/>
      <c r="J18" s="368"/>
      <c r="K18" s="369"/>
      <c r="L18" s="369"/>
      <c r="M18" s="370"/>
    </row>
    <row r="19" spans="1:13" x14ac:dyDescent="0.25">
      <c r="A19" s="1699"/>
      <c r="B19" s="1528"/>
      <c r="C19" s="371" t="s">
        <v>90</v>
      </c>
      <c r="D19" s="372"/>
      <c r="E19" s="373" t="s">
        <v>91</v>
      </c>
      <c r="F19" s="372"/>
      <c r="G19" s="373" t="s">
        <v>92</v>
      </c>
      <c r="H19" s="372"/>
      <c r="I19" s="373" t="s">
        <v>93</v>
      </c>
      <c r="J19" s="376"/>
      <c r="K19" s="373"/>
      <c r="L19" s="373"/>
      <c r="M19" s="375"/>
    </row>
    <row r="20" spans="1:13" x14ac:dyDescent="0.25">
      <c r="A20" s="1699"/>
      <c r="B20" s="1528"/>
      <c r="C20" s="371" t="s">
        <v>94</v>
      </c>
      <c r="D20" s="376"/>
      <c r="E20" s="373" t="s">
        <v>95</v>
      </c>
      <c r="F20" s="377"/>
      <c r="G20" s="373" t="s">
        <v>96</v>
      </c>
      <c r="H20" s="377"/>
      <c r="I20" s="373"/>
      <c r="J20" s="378"/>
      <c r="K20" s="373"/>
      <c r="L20" s="373"/>
      <c r="M20" s="375"/>
    </row>
    <row r="21" spans="1:13" x14ac:dyDescent="0.25">
      <c r="A21" s="1699"/>
      <c r="B21" s="1528"/>
      <c r="C21" s="371" t="s">
        <v>97</v>
      </c>
      <c r="D21" s="376"/>
      <c r="E21" s="373" t="s">
        <v>98</v>
      </c>
      <c r="F21" s="376"/>
      <c r="G21" s="373"/>
      <c r="H21" s="378"/>
      <c r="I21" s="373"/>
      <c r="J21" s="378"/>
      <c r="K21" s="373"/>
      <c r="L21" s="373"/>
      <c r="M21" s="375"/>
    </row>
    <row r="22" spans="1:13" x14ac:dyDescent="0.25">
      <c r="A22" s="1699"/>
      <c r="B22" s="1528"/>
      <c r="C22" s="371" t="s">
        <v>99</v>
      </c>
      <c r="D22" s="377" t="s">
        <v>933</v>
      </c>
      <c r="E22" s="373" t="s">
        <v>101</v>
      </c>
      <c r="F22" s="379" t="s">
        <v>102</v>
      </c>
      <c r="G22" s="379"/>
      <c r="H22" s="379"/>
      <c r="I22" s="379"/>
      <c r="J22" s="379"/>
      <c r="K22" s="379"/>
      <c r="L22" s="379"/>
      <c r="M22" s="380"/>
    </row>
    <row r="23" spans="1:13" ht="9.75" customHeight="1" x14ac:dyDescent="0.25">
      <c r="A23" s="1699"/>
      <c r="B23" s="1529"/>
      <c r="C23" s="381"/>
      <c r="D23" s="382"/>
      <c r="E23" s="382"/>
      <c r="F23" s="382"/>
      <c r="G23" s="382"/>
      <c r="H23" s="382"/>
      <c r="I23" s="382"/>
      <c r="J23" s="382"/>
      <c r="K23" s="382"/>
      <c r="L23" s="382"/>
      <c r="M23" s="383"/>
    </row>
    <row r="24" spans="1:13" x14ac:dyDescent="0.25">
      <c r="A24" s="1699"/>
      <c r="B24" s="1539" t="s">
        <v>103</v>
      </c>
      <c r="C24" s="384"/>
      <c r="D24" s="385"/>
      <c r="E24" s="385"/>
      <c r="F24" s="385"/>
      <c r="G24" s="385"/>
      <c r="H24" s="385"/>
      <c r="I24" s="385"/>
      <c r="J24" s="385"/>
      <c r="K24" s="385"/>
      <c r="L24" s="355"/>
      <c r="M24" s="356"/>
    </row>
    <row r="25" spans="1:13" x14ac:dyDescent="0.25">
      <c r="A25" s="1699"/>
      <c r="B25" s="1528"/>
      <c r="C25" s="371" t="s">
        <v>104</v>
      </c>
      <c r="D25" s="377"/>
      <c r="E25" s="386"/>
      <c r="F25" s="373" t="s">
        <v>105</v>
      </c>
      <c r="G25" s="376"/>
      <c r="H25" s="386"/>
      <c r="I25" s="373" t="s">
        <v>106</v>
      </c>
      <c r="J25" s="376" t="s">
        <v>100</v>
      </c>
      <c r="K25" s="386"/>
      <c r="L25" s="358"/>
      <c r="M25" s="359"/>
    </row>
    <row r="26" spans="1:13" x14ac:dyDescent="0.25">
      <c r="A26" s="1699"/>
      <c r="B26" s="1528"/>
      <c r="C26" s="371" t="s">
        <v>107</v>
      </c>
      <c r="D26" s="387"/>
      <c r="E26" s="358"/>
      <c r="F26" s="373" t="s">
        <v>108</v>
      </c>
      <c r="G26" s="377"/>
      <c r="H26" s="358"/>
      <c r="I26" s="388"/>
      <c r="J26" s="358"/>
      <c r="K26" s="357"/>
      <c r="L26" s="358"/>
      <c r="M26" s="359"/>
    </row>
    <row r="27" spans="1:13" x14ac:dyDescent="0.25">
      <c r="A27" s="1699"/>
      <c r="B27" s="1529"/>
      <c r="C27" s="389"/>
      <c r="D27" s="390"/>
      <c r="E27" s="390"/>
      <c r="F27" s="390"/>
      <c r="G27" s="390"/>
      <c r="H27" s="390"/>
      <c r="I27" s="390"/>
      <c r="J27" s="390"/>
      <c r="K27" s="390"/>
      <c r="L27" s="361"/>
      <c r="M27" s="362"/>
    </row>
    <row r="28" spans="1:13" x14ac:dyDescent="0.25">
      <c r="A28" s="1699"/>
      <c r="B28" s="70" t="s">
        <v>109</v>
      </c>
      <c r="C28" s="391"/>
      <c r="D28" s="392"/>
      <c r="E28" s="392"/>
      <c r="F28" s="392"/>
      <c r="G28" s="392"/>
      <c r="H28" s="392"/>
      <c r="I28" s="392"/>
      <c r="J28" s="392"/>
      <c r="K28" s="392"/>
      <c r="L28" s="392"/>
      <c r="M28" s="393"/>
    </row>
    <row r="29" spans="1:13" ht="30" customHeight="1" x14ac:dyDescent="0.25">
      <c r="A29" s="1699"/>
      <c r="B29" s="70"/>
      <c r="C29" s="394" t="s">
        <v>110</v>
      </c>
      <c r="D29" s="1408">
        <v>0.99</v>
      </c>
      <c r="E29" s="386"/>
      <c r="F29" s="396" t="s">
        <v>112</v>
      </c>
      <c r="G29" s="377">
        <v>2021</v>
      </c>
      <c r="H29" s="386"/>
      <c r="I29" s="396" t="s">
        <v>113</v>
      </c>
      <c r="J29" s="2182" t="s">
        <v>583</v>
      </c>
      <c r="K29" s="2114"/>
      <c r="L29" s="2033"/>
      <c r="M29" s="397"/>
    </row>
    <row r="30" spans="1:13" x14ac:dyDescent="0.25">
      <c r="A30" s="1699"/>
      <c r="B30" s="65"/>
      <c r="C30" s="381"/>
      <c r="D30" s="382"/>
      <c r="E30" s="382"/>
      <c r="F30" s="382"/>
      <c r="G30" s="382"/>
      <c r="H30" s="382"/>
      <c r="I30" s="382"/>
      <c r="J30" s="382"/>
      <c r="K30" s="382"/>
      <c r="L30" s="382"/>
      <c r="M30" s="383"/>
    </row>
    <row r="31" spans="1:13" x14ac:dyDescent="0.25">
      <c r="A31" s="1699"/>
      <c r="B31" s="1539" t="s">
        <v>114</v>
      </c>
      <c r="C31" s="63"/>
      <c r="D31" s="62"/>
      <c r="E31" s="62"/>
      <c r="F31" s="62"/>
      <c r="G31" s="62"/>
      <c r="H31" s="62"/>
      <c r="I31" s="62"/>
      <c r="J31" s="62"/>
      <c r="K31" s="62"/>
      <c r="L31" s="15"/>
      <c r="M31" s="14"/>
    </row>
    <row r="32" spans="1:13" x14ac:dyDescent="0.25">
      <c r="A32" s="1699"/>
      <c r="B32" s="1528"/>
      <c r="C32" s="330" t="s">
        <v>115</v>
      </c>
      <c r="D32" s="401">
        <v>2023</v>
      </c>
      <c r="E32" s="402"/>
      <c r="F32" s="386" t="s">
        <v>116</v>
      </c>
      <c r="G32" s="331" t="s">
        <v>997</v>
      </c>
      <c r="H32" s="402"/>
      <c r="I32" s="396"/>
      <c r="J32" s="402"/>
      <c r="K32" s="402"/>
      <c r="L32" s="358"/>
      <c r="M32" s="359"/>
    </row>
    <row r="33" spans="1:13" x14ac:dyDescent="0.25">
      <c r="A33" s="1699"/>
      <c r="B33" s="1529"/>
      <c r="C33" s="330"/>
      <c r="D33" s="403"/>
      <c r="E33" s="402"/>
      <c r="F33" s="386"/>
      <c r="G33" s="402"/>
      <c r="H33" s="402"/>
      <c r="I33" s="396"/>
      <c r="J33" s="402"/>
      <c r="K33" s="402"/>
      <c r="L33" s="358"/>
      <c r="M33" s="359"/>
    </row>
    <row r="34" spans="1:13" x14ac:dyDescent="0.25">
      <c r="A34" s="1699"/>
      <c r="B34" s="1539" t="s">
        <v>117</v>
      </c>
      <c r="C34" s="47"/>
      <c r="D34" s="405"/>
      <c r="E34" s="405"/>
      <c r="F34" s="405"/>
      <c r="G34" s="405"/>
      <c r="H34" s="405"/>
      <c r="I34" s="405"/>
      <c r="J34" s="405"/>
      <c r="K34" s="405"/>
      <c r="L34" s="405"/>
      <c r="M34" s="406"/>
    </row>
    <row r="35" spans="1:13" x14ac:dyDescent="0.25">
      <c r="A35" s="1699"/>
      <c r="B35" s="1528"/>
      <c r="C35" s="37"/>
      <c r="D35" s="408" t="s">
        <v>118</v>
      </c>
      <c r="E35" s="408"/>
      <c r="F35" s="408" t="s">
        <v>119</v>
      </c>
      <c r="G35" s="408"/>
      <c r="H35" s="409" t="s">
        <v>120</v>
      </c>
      <c r="I35" s="409"/>
      <c r="J35" s="409" t="s">
        <v>121</v>
      </c>
      <c r="K35" s="408"/>
      <c r="L35" s="408" t="s">
        <v>122</v>
      </c>
      <c r="M35" s="410"/>
    </row>
    <row r="36" spans="1:13" x14ac:dyDescent="0.25">
      <c r="A36" s="1699"/>
      <c r="B36" s="1528"/>
      <c r="C36" s="37"/>
      <c r="D36" s="411" t="s">
        <v>1543</v>
      </c>
      <c r="E36" s="412" t="s">
        <v>1606</v>
      </c>
      <c r="F36" s="411" t="s">
        <v>1260</v>
      </c>
      <c r="G36" s="412" t="s">
        <v>1606</v>
      </c>
      <c r="H36" s="411" t="s">
        <v>1607</v>
      </c>
      <c r="I36" s="412" t="s">
        <v>1606</v>
      </c>
      <c r="J36" s="411" t="s">
        <v>1608</v>
      </c>
      <c r="K36" s="412" t="s">
        <v>1606</v>
      </c>
      <c r="L36" s="411" t="s">
        <v>1609</v>
      </c>
      <c r="M36" s="412" t="s">
        <v>1606</v>
      </c>
    </row>
    <row r="37" spans="1:13" x14ac:dyDescent="0.25">
      <c r="A37" s="1699"/>
      <c r="B37" s="1528"/>
      <c r="C37" s="37"/>
      <c r="D37" s="414" t="s">
        <v>123</v>
      </c>
      <c r="E37" s="414"/>
      <c r="F37" s="414" t="s">
        <v>124</v>
      </c>
      <c r="G37" s="414"/>
      <c r="H37" s="415" t="s">
        <v>125</v>
      </c>
      <c r="I37" s="415"/>
      <c r="J37" s="415" t="s">
        <v>126</v>
      </c>
      <c r="K37" s="414"/>
      <c r="L37" s="414" t="s">
        <v>127</v>
      </c>
      <c r="M37" s="416"/>
    </row>
    <row r="38" spans="1:13" x14ac:dyDescent="0.25">
      <c r="A38" s="1699"/>
      <c r="B38" s="1528"/>
      <c r="C38" s="37"/>
      <c r="D38" s="411" t="s">
        <v>1610</v>
      </c>
      <c r="E38" s="412" t="s">
        <v>1606</v>
      </c>
      <c r="F38" s="411" t="s">
        <v>1611</v>
      </c>
      <c r="G38" s="412" t="s">
        <v>1606</v>
      </c>
      <c r="H38" s="411" t="s">
        <v>1115</v>
      </c>
      <c r="I38" s="412" t="s">
        <v>1606</v>
      </c>
      <c r="J38" s="411" t="s">
        <v>1612</v>
      </c>
      <c r="K38" s="412" t="s">
        <v>1606</v>
      </c>
      <c r="L38" s="411" t="s">
        <v>1031</v>
      </c>
      <c r="M38" s="412" t="s">
        <v>1606</v>
      </c>
    </row>
    <row r="39" spans="1:13" x14ac:dyDescent="0.25">
      <c r="A39" s="1699"/>
      <c r="B39" s="1528"/>
      <c r="C39" s="37"/>
      <c r="D39" s="414" t="s">
        <v>128</v>
      </c>
      <c r="E39" s="414"/>
      <c r="F39" s="414" t="s">
        <v>129</v>
      </c>
      <c r="G39" s="414"/>
      <c r="H39" s="415"/>
      <c r="I39" s="415"/>
      <c r="J39" s="415"/>
      <c r="K39" s="414"/>
      <c r="L39" s="414" t="s">
        <v>132</v>
      </c>
      <c r="M39" s="416"/>
    </row>
    <row r="40" spans="1:13" x14ac:dyDescent="0.25">
      <c r="A40" s="1699"/>
      <c r="B40" s="1528"/>
      <c r="C40" s="37"/>
      <c r="D40" s="411" t="s">
        <v>1356</v>
      </c>
      <c r="E40" s="412" t="s">
        <v>1606</v>
      </c>
      <c r="F40" s="411" t="s">
        <v>997</v>
      </c>
      <c r="G40" s="412" t="s">
        <v>1606</v>
      </c>
      <c r="H40" s="1380"/>
      <c r="I40" s="1380"/>
      <c r="J40" s="411"/>
      <c r="K40" s="412"/>
      <c r="L40" s="411"/>
      <c r="M40" s="413"/>
    </row>
    <row r="41" spans="1:13" x14ac:dyDescent="0.25">
      <c r="A41" s="1699"/>
      <c r="B41" s="1528"/>
      <c r="C41" s="37"/>
      <c r="D41" s="417" t="s">
        <v>132</v>
      </c>
      <c r="E41" s="417"/>
      <c r="F41" s="417" t="s">
        <v>133</v>
      </c>
      <c r="G41" s="417"/>
      <c r="H41" s="418"/>
      <c r="I41" s="418"/>
      <c r="J41" s="418"/>
      <c r="K41" s="418"/>
      <c r="L41" s="418"/>
      <c r="M41" s="419"/>
    </row>
    <row r="42" spans="1:13" x14ac:dyDescent="0.25">
      <c r="A42" s="1699"/>
      <c r="B42" s="1528"/>
      <c r="C42" s="37"/>
      <c r="D42" s="411"/>
      <c r="E42" s="412"/>
      <c r="F42" s="2179" t="s">
        <v>1606</v>
      </c>
      <c r="G42" s="2180"/>
      <c r="H42" s="414"/>
      <c r="I42" s="414"/>
      <c r="J42" s="414"/>
      <c r="K42" s="414"/>
      <c r="L42" s="414"/>
      <c r="M42" s="420"/>
    </row>
    <row r="43" spans="1:13" x14ac:dyDescent="0.25">
      <c r="A43" s="1699"/>
      <c r="B43" s="1528"/>
      <c r="C43" s="32"/>
      <c r="D43" s="361"/>
      <c r="E43" s="361"/>
      <c r="F43" s="361"/>
      <c r="G43" s="361"/>
      <c r="H43" s="2181"/>
      <c r="I43" s="2181"/>
      <c r="J43" s="422"/>
      <c r="K43" s="423"/>
      <c r="L43" s="422"/>
      <c r="M43" s="424"/>
    </row>
    <row r="44" spans="1:13" ht="18" customHeight="1" x14ac:dyDescent="0.25">
      <c r="A44" s="1699"/>
      <c r="B44" s="1539" t="s">
        <v>134</v>
      </c>
      <c r="C44" s="342"/>
      <c r="D44" s="378"/>
      <c r="E44" s="378"/>
      <c r="F44" s="378"/>
      <c r="G44" s="378"/>
      <c r="H44" s="378"/>
      <c r="I44" s="378"/>
      <c r="J44" s="378"/>
      <c r="K44" s="378"/>
      <c r="L44" s="358"/>
      <c r="M44" s="359"/>
    </row>
    <row r="45" spans="1:13" s="434" customFormat="1" ht="21.75" customHeight="1" x14ac:dyDescent="0.25">
      <c r="A45" s="1699"/>
      <c r="B45" s="1528"/>
      <c r="C45" s="433"/>
      <c r="D45" s="408" t="s">
        <v>135</v>
      </c>
      <c r="E45" s="423" t="s">
        <v>136</v>
      </c>
      <c r="F45" s="2167" t="s">
        <v>137</v>
      </c>
      <c r="G45" s="2168"/>
      <c r="H45" s="2168"/>
      <c r="I45" s="2168"/>
      <c r="J45" s="2168"/>
      <c r="K45" s="429" t="s">
        <v>101</v>
      </c>
      <c r="L45" s="2170" t="s">
        <v>1613</v>
      </c>
      <c r="M45" s="2171"/>
    </row>
    <row r="46" spans="1:13" s="434" customFormat="1" ht="21.75" customHeight="1" x14ac:dyDescent="0.25">
      <c r="A46" s="1699"/>
      <c r="B46" s="1528"/>
      <c r="C46" s="433"/>
      <c r="D46" s="435"/>
      <c r="E46" s="376" t="s">
        <v>933</v>
      </c>
      <c r="F46" s="2167"/>
      <c r="G46" s="2168"/>
      <c r="H46" s="2168"/>
      <c r="I46" s="2168"/>
      <c r="J46" s="2168"/>
      <c r="K46" s="436"/>
      <c r="L46" s="2172"/>
      <c r="M46" s="2173"/>
    </row>
    <row r="47" spans="1:13" x14ac:dyDescent="0.25">
      <c r="A47" s="1699"/>
      <c r="B47" s="1529"/>
      <c r="C47" s="17"/>
      <c r="D47" s="16"/>
      <c r="E47" s="16"/>
      <c r="F47" s="16"/>
      <c r="G47" s="16"/>
      <c r="H47" s="16"/>
      <c r="I47" s="16"/>
      <c r="J47" s="16"/>
      <c r="K47" s="16"/>
      <c r="L47" s="15"/>
      <c r="M47" s="14"/>
    </row>
    <row r="48" spans="1:13" x14ac:dyDescent="0.25">
      <c r="A48" s="1699"/>
      <c r="B48" s="13" t="s">
        <v>139</v>
      </c>
      <c r="C48" s="2032" t="s">
        <v>1614</v>
      </c>
      <c r="D48" s="2114"/>
      <c r="E48" s="2114"/>
      <c r="F48" s="2114"/>
      <c r="G48" s="2114"/>
      <c r="H48" s="2114"/>
      <c r="I48" s="2114"/>
      <c r="J48" s="2114"/>
      <c r="K48" s="2114"/>
      <c r="L48" s="2114"/>
      <c r="M48" s="2115"/>
    </row>
    <row r="49" spans="1:13" x14ac:dyDescent="0.25">
      <c r="A49" s="1699"/>
      <c r="B49" s="12" t="s">
        <v>141</v>
      </c>
      <c r="C49" s="2032" t="s">
        <v>583</v>
      </c>
      <c r="D49" s="2114"/>
      <c r="E49" s="2114"/>
      <c r="F49" s="2114"/>
      <c r="G49" s="2114"/>
      <c r="H49" s="2114"/>
      <c r="I49" s="2114"/>
      <c r="J49" s="2114"/>
      <c r="K49" s="2114"/>
      <c r="L49" s="2114"/>
      <c r="M49" s="2115"/>
    </row>
    <row r="50" spans="1:13" x14ac:dyDescent="0.25">
      <c r="A50" s="1699"/>
      <c r="B50" s="12" t="s">
        <v>143</v>
      </c>
      <c r="C50" s="2032" t="s">
        <v>939</v>
      </c>
      <c r="D50" s="2114"/>
      <c r="E50" s="2114"/>
      <c r="F50" s="2114"/>
      <c r="G50" s="2114"/>
      <c r="H50" s="2114"/>
      <c r="I50" s="2114"/>
      <c r="J50" s="2114"/>
      <c r="K50" s="2114"/>
      <c r="L50" s="2114"/>
      <c r="M50" s="2115"/>
    </row>
    <row r="51" spans="1:13" x14ac:dyDescent="0.25">
      <c r="A51" s="1699"/>
      <c r="B51" s="12" t="s">
        <v>144</v>
      </c>
      <c r="C51" s="2032" t="s">
        <v>939</v>
      </c>
      <c r="D51" s="2114"/>
      <c r="E51" s="2114"/>
      <c r="F51" s="2114"/>
      <c r="G51" s="2114"/>
      <c r="H51" s="2114"/>
      <c r="I51" s="2114"/>
      <c r="J51" s="2114"/>
      <c r="K51" s="2114"/>
      <c r="L51" s="2114"/>
      <c r="M51" s="2115"/>
    </row>
    <row r="52" spans="1:13" ht="15.75" customHeight="1" x14ac:dyDescent="0.25">
      <c r="A52" s="1506" t="s">
        <v>60</v>
      </c>
      <c r="B52" s="7" t="s">
        <v>145</v>
      </c>
      <c r="C52" s="1849" t="s">
        <v>1615</v>
      </c>
      <c r="D52" s="1850"/>
      <c r="E52" s="1850"/>
      <c r="F52" s="1850"/>
      <c r="G52" s="1850"/>
      <c r="H52" s="1850"/>
      <c r="I52" s="1850"/>
      <c r="J52" s="1850"/>
      <c r="K52" s="1850"/>
      <c r="L52" s="1850"/>
      <c r="M52" s="1851"/>
    </row>
    <row r="53" spans="1:13" x14ac:dyDescent="0.25">
      <c r="A53" s="1507"/>
      <c r="B53" s="7" t="s">
        <v>147</v>
      </c>
      <c r="C53" s="1849" t="s">
        <v>1616</v>
      </c>
      <c r="D53" s="1850"/>
      <c r="E53" s="1850"/>
      <c r="F53" s="1850"/>
      <c r="G53" s="1850"/>
      <c r="H53" s="1850"/>
      <c r="I53" s="1850"/>
      <c r="J53" s="1850"/>
      <c r="K53" s="1850"/>
      <c r="L53" s="1850"/>
      <c r="M53" s="1851"/>
    </row>
    <row r="54" spans="1:13" x14ac:dyDescent="0.25">
      <c r="A54" s="1507"/>
      <c r="B54" s="7" t="s">
        <v>149</v>
      </c>
      <c r="C54" s="1849" t="s">
        <v>582</v>
      </c>
      <c r="D54" s="1850"/>
      <c r="E54" s="1850"/>
      <c r="F54" s="1850"/>
      <c r="G54" s="1850"/>
      <c r="H54" s="1850"/>
      <c r="I54" s="1850"/>
      <c r="J54" s="1850"/>
      <c r="K54" s="1850"/>
      <c r="L54" s="1850"/>
      <c r="M54" s="1851"/>
    </row>
    <row r="55" spans="1:13" ht="15.75" customHeight="1" x14ac:dyDescent="0.25">
      <c r="A55" s="1507"/>
      <c r="B55" s="8" t="s">
        <v>151</v>
      </c>
      <c r="C55" s="1849" t="s">
        <v>583</v>
      </c>
      <c r="D55" s="1850"/>
      <c r="E55" s="1850"/>
      <c r="F55" s="1850"/>
      <c r="G55" s="1850"/>
      <c r="H55" s="1850"/>
      <c r="I55" s="1850"/>
      <c r="J55" s="1850"/>
      <c r="K55" s="1850"/>
      <c r="L55" s="1850"/>
      <c r="M55" s="1851"/>
    </row>
    <row r="56" spans="1:13" ht="15.75" customHeight="1" x14ac:dyDescent="0.25">
      <c r="A56" s="1507"/>
      <c r="B56" s="7" t="s">
        <v>153</v>
      </c>
      <c r="C56" s="2169" t="s">
        <v>588</v>
      </c>
      <c r="D56" s="1850"/>
      <c r="E56" s="1850"/>
      <c r="F56" s="1850"/>
      <c r="G56" s="1850"/>
      <c r="H56" s="1850"/>
      <c r="I56" s="1850"/>
      <c r="J56" s="1850"/>
      <c r="K56" s="1850"/>
      <c r="L56" s="1850"/>
      <c r="M56" s="1851"/>
    </row>
    <row r="57" spans="1:13" ht="16.5" thickBot="1" x14ac:dyDescent="0.3">
      <c r="A57" s="1510"/>
      <c r="B57" s="7" t="s">
        <v>155</v>
      </c>
      <c r="C57" s="1849">
        <v>2203000</v>
      </c>
      <c r="D57" s="1850"/>
      <c r="E57" s="1850"/>
      <c r="F57" s="1850"/>
      <c r="G57" s="1850"/>
      <c r="H57" s="1850"/>
      <c r="I57" s="1850"/>
      <c r="J57" s="1850"/>
      <c r="K57" s="1850"/>
      <c r="L57" s="1850"/>
      <c r="M57" s="1851"/>
    </row>
    <row r="58" spans="1:13" ht="30.75" customHeight="1" x14ac:dyDescent="0.25">
      <c r="A58" s="1506" t="s">
        <v>156</v>
      </c>
      <c r="B58" s="6" t="s">
        <v>157</v>
      </c>
      <c r="C58" s="1849" t="s">
        <v>1617</v>
      </c>
      <c r="D58" s="1850"/>
      <c r="E58" s="1850"/>
      <c r="F58" s="1850"/>
      <c r="G58" s="1850"/>
      <c r="H58" s="1850"/>
      <c r="I58" s="1850"/>
      <c r="J58" s="1850"/>
      <c r="K58" s="1850"/>
      <c r="L58" s="1850"/>
      <c r="M58" s="1851"/>
    </row>
    <row r="59" spans="1:13" ht="30.75" customHeight="1" x14ac:dyDescent="0.25">
      <c r="A59" s="1507"/>
      <c r="B59" s="6" t="s">
        <v>158</v>
      </c>
      <c r="C59" s="1849" t="s">
        <v>1618</v>
      </c>
      <c r="D59" s="1850"/>
      <c r="E59" s="1850"/>
      <c r="F59" s="1850"/>
      <c r="G59" s="1850"/>
      <c r="H59" s="1850"/>
      <c r="I59" s="1850"/>
      <c r="J59" s="1850"/>
      <c r="K59" s="1850"/>
      <c r="L59" s="1850"/>
      <c r="M59" s="1851"/>
    </row>
    <row r="60" spans="1:13" ht="30.75" customHeight="1" thickBot="1" x14ac:dyDescent="0.3">
      <c r="A60" s="1507"/>
      <c r="B60" s="5" t="s">
        <v>79</v>
      </c>
      <c r="C60" s="1849" t="s">
        <v>582</v>
      </c>
      <c r="D60" s="1850"/>
      <c r="E60" s="1850"/>
      <c r="F60" s="1850"/>
      <c r="G60" s="1850"/>
      <c r="H60" s="1850"/>
      <c r="I60" s="1850"/>
      <c r="J60" s="1850"/>
      <c r="K60" s="1850"/>
      <c r="L60" s="1850"/>
      <c r="M60" s="1851"/>
    </row>
    <row r="61" spans="1:13" ht="32.450000000000003" customHeight="1" thickBot="1" x14ac:dyDescent="0.3">
      <c r="A61" s="4" t="s">
        <v>64</v>
      </c>
      <c r="B61" s="3"/>
      <c r="C61" s="1755" t="s">
        <v>1619</v>
      </c>
      <c r="D61" s="2165"/>
      <c r="E61" s="2165"/>
      <c r="F61" s="2165"/>
      <c r="G61" s="2165"/>
      <c r="H61" s="2165"/>
      <c r="I61" s="2165"/>
      <c r="J61" s="2165"/>
      <c r="K61" s="2165"/>
      <c r="L61" s="2165"/>
      <c r="M61" s="2166"/>
    </row>
  </sheetData>
  <mergeCells count="51">
    <mergeCell ref="A2:A14"/>
    <mergeCell ref="C2:M2"/>
    <mergeCell ref="C3:M3"/>
    <mergeCell ref="F4:G4"/>
    <mergeCell ref="C5:M5"/>
    <mergeCell ref="C6:M6"/>
    <mergeCell ref="C7:D7"/>
    <mergeCell ref="I7:M7"/>
    <mergeCell ref="B8:B10"/>
    <mergeCell ref="C9:D9"/>
    <mergeCell ref="C12:M12"/>
    <mergeCell ref="C13:M13"/>
    <mergeCell ref="C14:D14"/>
    <mergeCell ref="F14:M14"/>
    <mergeCell ref="F9:G9"/>
    <mergeCell ref="I9:J9"/>
    <mergeCell ref="C10:D10"/>
    <mergeCell ref="F10:G10"/>
    <mergeCell ref="I10:J10"/>
    <mergeCell ref="C11:M11"/>
    <mergeCell ref="C49:M49"/>
    <mergeCell ref="F42:G42"/>
    <mergeCell ref="H43:I43"/>
    <mergeCell ref="J29:L29"/>
    <mergeCell ref="C55:M55"/>
    <mergeCell ref="C56:M56"/>
    <mergeCell ref="C57:M57"/>
    <mergeCell ref="A15:A51"/>
    <mergeCell ref="C15:M15"/>
    <mergeCell ref="C16:M16"/>
    <mergeCell ref="B17:B23"/>
    <mergeCell ref="B24:B27"/>
    <mergeCell ref="L45:M46"/>
    <mergeCell ref="C48:M48"/>
    <mergeCell ref="C50:M50"/>
    <mergeCell ref="C4:E4"/>
    <mergeCell ref="C61:M61"/>
    <mergeCell ref="B31:B33"/>
    <mergeCell ref="B34:B43"/>
    <mergeCell ref="A58:A60"/>
    <mergeCell ref="C58:M58"/>
    <mergeCell ref="C59:M59"/>
    <mergeCell ref="C60:M60"/>
    <mergeCell ref="B44:B47"/>
    <mergeCell ref="F45:F46"/>
    <mergeCell ref="G45:J46"/>
    <mergeCell ref="C51:M51"/>
    <mergeCell ref="A52:A57"/>
    <mergeCell ref="C52:M52"/>
    <mergeCell ref="C53:M53"/>
    <mergeCell ref="C54:M54"/>
  </mergeCells>
  <dataValidations count="7">
    <dataValidation allowBlank="1" showInputMessage="1" showErrorMessage="1" prompt="Seleccione de la lista desplegable" sqref="B4 B7 H7" xr:uid="{00000000-0002-0000-3A00-000000000000}"/>
    <dataValidation allowBlank="1" showInputMessage="1" showErrorMessage="1" prompt="Incluir una ficha por cada indicador, ya sea de producto o de resultado" sqref="B1" xr:uid="{00000000-0002-0000-3A00-000001000000}"/>
    <dataValidation allowBlank="1" showInputMessage="1" showErrorMessage="1" prompt="Identifique el ODS a que le apunta el indicador de producto. Seleccione de la lista desplegable._x000a_" sqref="B14" xr:uid="{00000000-0002-0000-3A00-000002000000}"/>
    <dataValidation allowBlank="1" showInputMessage="1" showErrorMessage="1" prompt="Identifique la meta ODS a que le apunta el indicador de producto. Seleccione de la lista desplegable." sqref="E14" xr:uid="{00000000-0002-0000-3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5000000}"/>
    <dataValidation type="list" allowBlank="1" showInputMessage="1" showErrorMessage="1" sqref="I7:M7" xr:uid="{00000000-0002-0000-3A00-000006000000}">
      <formula1>INDIRECT($C$7)</formula1>
    </dataValidation>
  </dataValidations>
  <hyperlinks>
    <hyperlink ref="C56" r:id="rId1" xr:uid="{00000000-0004-0000-3A00-000000000000}"/>
  </hyperlinks>
  <pageMargins left="0.7" right="0.7" top="0.75" bottom="0.75" header="0.3" footer="0.3"/>
  <pageSetup paperSize="9"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Z1001"/>
  <sheetViews>
    <sheetView topLeftCell="A11" workbookViewId="0">
      <selection activeCell="B45" sqref="B45"/>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946</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39" customHeight="1" x14ac:dyDescent="0.25">
      <c r="A2" s="1588" t="s">
        <v>67</v>
      </c>
      <c r="B2" s="1136" t="s">
        <v>68</v>
      </c>
      <c r="C2" s="1617" t="s">
        <v>609</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60.75" customHeight="1" x14ac:dyDescent="0.25">
      <c r="A3" s="1581"/>
      <c r="B3" s="1137" t="s">
        <v>70</v>
      </c>
      <c r="C3" s="1589" t="s">
        <v>947</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t="s">
        <v>342</v>
      </c>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83.25" customHeight="1" x14ac:dyDescent="0.25">
      <c r="A11" s="1582"/>
      <c r="B11" s="1137" t="s">
        <v>85</v>
      </c>
      <c r="C11" s="1609" t="s">
        <v>948</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54" customHeight="1" x14ac:dyDescent="0.25">
      <c r="A12" s="1580" t="s">
        <v>48</v>
      </c>
      <c r="B12" s="1146" t="s">
        <v>87</v>
      </c>
      <c r="C12" s="1589" t="s">
        <v>949</v>
      </c>
      <c r="D12" s="1630"/>
      <c r="E12" s="1630"/>
      <c r="F12" s="1630"/>
      <c r="G12" s="1630"/>
      <c r="H12" s="1630"/>
      <c r="I12" s="1630"/>
      <c r="J12" s="1630"/>
      <c r="K12" s="1630"/>
      <c r="L12" s="1161"/>
      <c r="M12" s="1162"/>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15.75" x14ac:dyDescent="0.25">
      <c r="A18" s="1581"/>
      <c r="B18" s="1586"/>
      <c r="C18" s="1170" t="s">
        <v>99</v>
      </c>
      <c r="D18" s="1173" t="s">
        <v>933</v>
      </c>
      <c r="E18" s="1595" t="s">
        <v>101</v>
      </c>
      <c r="F18" s="1596"/>
      <c r="G18" s="1596"/>
      <c r="H18" s="1596"/>
      <c r="I18" s="1596"/>
      <c r="J18" s="1596"/>
      <c r="K18" s="1596"/>
      <c r="L18" s="1157" t="s">
        <v>609</v>
      </c>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74"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203.25" customHeight="1" x14ac:dyDescent="0.25">
      <c r="A44" s="1581"/>
      <c r="B44" s="1146" t="s">
        <v>139</v>
      </c>
      <c r="C44" s="1609" t="s">
        <v>950</v>
      </c>
      <c r="D44" s="1590"/>
      <c r="E44" s="1590"/>
      <c r="F44" s="1590"/>
      <c r="G44" s="1590"/>
      <c r="H44" s="1590"/>
      <c r="I44" s="1590"/>
      <c r="J44" s="1590"/>
      <c r="K44" s="1590"/>
      <c r="L44" s="1590"/>
      <c r="M44" s="1591"/>
      <c r="N44" s="1134"/>
      <c r="O44" s="1134"/>
      <c r="P44" s="1134"/>
      <c r="Q44" s="1134"/>
      <c r="R44" s="1134"/>
      <c r="S44" s="1134"/>
      <c r="T44" s="1134"/>
      <c r="U44" s="1134"/>
      <c r="V44" s="1134"/>
      <c r="W44" s="1134"/>
      <c r="X44" s="1134"/>
      <c r="Y44" s="1134"/>
      <c r="Z44" s="1134"/>
    </row>
    <row r="45" spans="1:26" ht="203.25" customHeight="1" x14ac:dyDescent="0.25">
      <c r="A45" s="1581"/>
      <c r="B45" s="1146" t="s">
        <v>936</v>
      </c>
      <c r="C45" s="1609" t="s">
        <v>951</v>
      </c>
      <c r="D45" s="1610"/>
      <c r="E45" s="1610"/>
      <c r="F45" s="1610"/>
      <c r="G45" s="1610"/>
      <c r="H45" s="1610"/>
      <c r="I45" s="1610"/>
      <c r="J45" s="1610"/>
      <c r="K45" s="1610"/>
      <c r="L45" s="1610"/>
      <c r="M45" s="161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938</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customHeight="1" x14ac:dyDescent="0.25">
      <c r="A50" s="1581"/>
      <c r="B50" s="1229" t="s">
        <v>147</v>
      </c>
      <c r="C50" s="1589" t="s">
        <v>941</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customHeight="1"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942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customHeight="1"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944</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52.5" customHeight="1" thickBot="1" x14ac:dyDescent="0.3">
      <c r="A58" s="1233" t="s">
        <v>64</v>
      </c>
      <c r="B58" s="1234"/>
      <c r="C58" s="1511" t="s">
        <v>952</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C47:M47"/>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5:M45"/>
    <mergeCell ref="C12:K12"/>
    <mergeCell ref="L41:M42"/>
    <mergeCell ref="C44:M44"/>
    <mergeCell ref="C46:M46"/>
    <mergeCell ref="B20:B23"/>
    <mergeCell ref="B27:B29"/>
    <mergeCell ref="F38:G38"/>
    <mergeCell ref="H39:I39"/>
    <mergeCell ref="B40:B43"/>
    <mergeCell ref="F41:F42"/>
    <mergeCell ref="G41:J42"/>
    <mergeCell ref="C48:M48"/>
    <mergeCell ref="C58:M58"/>
    <mergeCell ref="C53:M53"/>
    <mergeCell ref="C54:M54"/>
    <mergeCell ref="A55:A57"/>
    <mergeCell ref="C55:M55"/>
    <mergeCell ref="C56:M56"/>
    <mergeCell ref="C57:M57"/>
    <mergeCell ref="A49:A54"/>
    <mergeCell ref="C49:M49"/>
    <mergeCell ref="C50:M50"/>
    <mergeCell ref="C51:M51"/>
    <mergeCell ref="C52:M52"/>
    <mergeCell ref="A12:A48"/>
    <mergeCell ref="B13:B19"/>
    <mergeCell ref="E18:K18"/>
  </mergeCells>
  <dataValidations count="2">
    <dataValidation allowBlank="1" showErrorMessage="1" sqref="I7:M7 C7:D7" xr:uid="{00000000-0002-0000-0500-000000000000}"/>
    <dataValidation type="list" allowBlank="1" showErrorMessage="1" sqref="C4 G41" xr:uid="{00000000-0002-0000-0500-000001000000}">
      <formula1>#REF!</formula1>
    </dataValidation>
  </dataValidations>
  <hyperlinks>
    <hyperlink ref="C53" r:id="rId1" xr:uid="{00000000-0004-0000-0500-00000000000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sheetPr>
  <dimension ref="A1:M62"/>
  <sheetViews>
    <sheetView view="pageBreakPreview" topLeftCell="A13" zoomScale="85" zoomScaleNormal="85" zoomScaleSheetLayoutView="85" workbookViewId="0">
      <selection activeCell="I32" sqref="I32"/>
    </sheetView>
  </sheetViews>
  <sheetFormatPr baseColWidth="10" defaultColWidth="11.42578125" defaultRowHeight="15.75" x14ac:dyDescent="0.25"/>
  <cols>
    <col min="1" max="1" width="25.140625" style="1" customWidth="1"/>
    <col min="2" max="2" width="39.140625" style="2" customWidth="1"/>
    <col min="3" max="3" width="11.42578125" style="1"/>
    <col min="4" max="4" width="17.85546875" style="1" customWidth="1"/>
    <col min="5" max="16384" width="11.42578125" style="1"/>
  </cols>
  <sheetData>
    <row r="1" spans="1:13" ht="16.5" thickBot="1" x14ac:dyDescent="0.3">
      <c r="A1" s="110"/>
      <c r="B1" s="109" t="s">
        <v>1620</v>
      </c>
      <c r="C1" s="108"/>
      <c r="D1" s="108"/>
      <c r="E1" s="108"/>
      <c r="F1" s="108"/>
      <c r="G1" s="108"/>
      <c r="H1" s="108"/>
      <c r="I1" s="108"/>
      <c r="J1" s="108"/>
      <c r="K1" s="108"/>
      <c r="L1" s="108"/>
      <c r="M1" s="107"/>
    </row>
    <row r="2" spans="1:13" ht="79.5" customHeight="1" x14ac:dyDescent="0.25">
      <c r="A2" s="1542" t="s">
        <v>67</v>
      </c>
      <c r="B2" s="106" t="s">
        <v>68</v>
      </c>
      <c r="C2" s="1810" t="s">
        <v>1621</v>
      </c>
      <c r="D2" s="1811"/>
      <c r="E2" s="1811"/>
      <c r="F2" s="1811"/>
      <c r="G2" s="1811"/>
      <c r="H2" s="1811"/>
      <c r="I2" s="1811"/>
      <c r="J2" s="1811"/>
      <c r="K2" s="1811"/>
      <c r="L2" s="1811"/>
      <c r="M2" s="1812"/>
    </row>
    <row r="3" spans="1:13" ht="51.75" customHeight="1" x14ac:dyDescent="0.25">
      <c r="A3" s="1543"/>
      <c r="B3" s="13" t="s">
        <v>1016</v>
      </c>
      <c r="C3" s="1520" t="s">
        <v>1017</v>
      </c>
      <c r="D3" s="1521"/>
      <c r="E3" s="1521"/>
      <c r="F3" s="1521"/>
      <c r="G3" s="1521"/>
      <c r="H3" s="1521"/>
      <c r="I3" s="1521"/>
      <c r="J3" s="1521"/>
      <c r="K3" s="1521"/>
      <c r="L3" s="1521"/>
      <c r="M3" s="1522"/>
    </row>
    <row r="4" spans="1:13" x14ac:dyDescent="0.25">
      <c r="A4" s="1543"/>
      <c r="B4" s="65" t="s">
        <v>72</v>
      </c>
      <c r="C4" s="926" t="s">
        <v>448</v>
      </c>
      <c r="D4" s="104"/>
      <c r="E4" s="103"/>
      <c r="F4" s="1749" t="s">
        <v>74</v>
      </c>
      <c r="G4" s="1750"/>
      <c r="H4" s="162">
        <v>2</v>
      </c>
      <c r="I4" s="101"/>
      <c r="J4" s="101"/>
      <c r="K4" s="101"/>
      <c r="L4" s="101"/>
      <c r="M4" s="100"/>
    </row>
    <row r="5" spans="1:13" x14ac:dyDescent="0.25">
      <c r="A5" s="1543"/>
      <c r="B5" s="65" t="s">
        <v>75</v>
      </c>
      <c r="C5" s="1520" t="s">
        <v>1622</v>
      </c>
      <c r="D5" s="1521"/>
      <c r="E5" s="1521"/>
      <c r="F5" s="1521"/>
      <c r="G5" s="1521"/>
      <c r="H5" s="1521"/>
      <c r="I5" s="1521"/>
      <c r="J5" s="1521"/>
      <c r="K5" s="1521"/>
      <c r="L5" s="1521"/>
      <c r="M5" s="1522"/>
    </row>
    <row r="6" spans="1:13" x14ac:dyDescent="0.25">
      <c r="A6" s="1543"/>
      <c r="B6" s="65" t="s">
        <v>76</v>
      </c>
      <c r="C6" s="1520" t="s">
        <v>1623</v>
      </c>
      <c r="D6" s="1521"/>
      <c r="E6" s="1521"/>
      <c r="F6" s="1521"/>
      <c r="G6" s="1521"/>
      <c r="H6" s="1521"/>
      <c r="I6" s="1521"/>
      <c r="J6" s="1521"/>
      <c r="K6" s="1521"/>
      <c r="L6" s="1521"/>
      <c r="M6" s="1522"/>
    </row>
    <row r="7" spans="1:13" x14ac:dyDescent="0.25">
      <c r="A7" s="1543"/>
      <c r="B7" s="13" t="s">
        <v>929</v>
      </c>
      <c r="C7" s="1685" t="s">
        <v>594</v>
      </c>
      <c r="D7" s="1686"/>
      <c r="E7" s="99"/>
      <c r="F7" s="99"/>
      <c r="G7" s="98"/>
      <c r="H7" s="97" t="s">
        <v>79</v>
      </c>
      <c r="I7" s="1687" t="s">
        <v>1624</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1624</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171" customHeight="1" x14ac:dyDescent="0.25">
      <c r="A11" s="1543"/>
      <c r="B11" s="13" t="s">
        <v>85</v>
      </c>
      <c r="C11" s="1738" t="s">
        <v>1625</v>
      </c>
      <c r="D11" s="1739"/>
      <c r="E11" s="1739"/>
      <c r="F11" s="1739"/>
      <c r="G11" s="1739"/>
      <c r="H11" s="1739"/>
      <c r="I11" s="1739"/>
      <c r="J11" s="1739"/>
      <c r="K11" s="1739"/>
      <c r="L11" s="1739"/>
      <c r="M11" s="1740"/>
    </row>
    <row r="12" spans="1:13" ht="137.25" customHeight="1" x14ac:dyDescent="0.25">
      <c r="A12" s="1543"/>
      <c r="B12" s="13" t="s">
        <v>1021</v>
      </c>
      <c r="C12" s="1738" t="s">
        <v>1626</v>
      </c>
      <c r="D12" s="1739"/>
      <c r="E12" s="1739"/>
      <c r="F12" s="1739"/>
      <c r="G12" s="1739"/>
      <c r="H12" s="1739"/>
      <c r="I12" s="1739"/>
      <c r="J12" s="1739"/>
      <c r="K12" s="1739"/>
      <c r="L12" s="1739"/>
      <c r="M12" s="1740"/>
    </row>
    <row r="13" spans="1:13" ht="31.5" x14ac:dyDescent="0.25">
      <c r="A13" s="1543"/>
      <c r="B13" s="13" t="s">
        <v>1023</v>
      </c>
      <c r="C13" s="1738" t="s">
        <v>1515</v>
      </c>
      <c r="D13" s="1739"/>
      <c r="E13" s="1739"/>
      <c r="F13" s="1739"/>
      <c r="G13" s="1739"/>
      <c r="H13" s="1739"/>
      <c r="I13" s="1739"/>
      <c r="J13" s="1739"/>
      <c r="K13" s="1739"/>
      <c r="L13" s="1739"/>
      <c r="M13" s="1740"/>
    </row>
    <row r="14" spans="1:13" ht="48" customHeight="1" x14ac:dyDescent="0.25">
      <c r="A14" s="1543"/>
      <c r="B14" s="1689" t="s">
        <v>1025</v>
      </c>
      <c r="C14" s="1846" t="s">
        <v>446</v>
      </c>
      <c r="D14" s="1854"/>
      <c r="E14" s="127" t="s">
        <v>1026</v>
      </c>
      <c r="F14" s="1767" t="s">
        <v>592</v>
      </c>
      <c r="G14" s="1739"/>
      <c r="H14" s="1739"/>
      <c r="I14" s="1739"/>
      <c r="J14" s="1739"/>
      <c r="K14" s="1739"/>
      <c r="L14" s="1739"/>
      <c r="M14" s="1740"/>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38" t="s">
        <v>1627</v>
      </c>
      <c r="D16" s="1739"/>
      <c r="E16" s="1739"/>
      <c r="F16" s="1739"/>
      <c r="G16" s="1739"/>
      <c r="H16" s="1739"/>
      <c r="I16" s="1739"/>
      <c r="J16" s="1739"/>
      <c r="K16" s="1739"/>
      <c r="L16" s="1739"/>
      <c r="M16" s="1740"/>
    </row>
    <row r="17" spans="1:13" x14ac:dyDescent="0.25">
      <c r="A17" s="1699"/>
      <c r="B17" s="12" t="s">
        <v>1028</v>
      </c>
      <c r="C17" s="1724" t="s">
        <v>1628</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100</v>
      </c>
      <c r="E23" s="131" t="s">
        <v>101</v>
      </c>
      <c r="F23" s="82" t="s">
        <v>1629</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c r="K26" s="146"/>
      <c r="L26" s="15"/>
      <c r="M26" s="14"/>
    </row>
    <row r="27" spans="1:13" x14ac:dyDescent="0.25">
      <c r="A27" s="1699"/>
      <c r="B27" s="1528"/>
      <c r="C27" s="324" t="s">
        <v>107</v>
      </c>
      <c r="D27" s="79"/>
      <c r="E27" s="15"/>
      <c r="F27" s="131" t="s">
        <v>108</v>
      </c>
      <c r="G27" s="135" t="s">
        <v>100</v>
      </c>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54" customHeight="1" x14ac:dyDescent="0.25">
      <c r="A30" s="1699"/>
      <c r="B30" s="70"/>
      <c r="C30" s="329" t="s">
        <v>110</v>
      </c>
      <c r="D30" s="144" t="s">
        <v>309</v>
      </c>
      <c r="E30" s="146"/>
      <c r="F30" s="145" t="s">
        <v>112</v>
      </c>
      <c r="G30" s="135" t="s">
        <v>111</v>
      </c>
      <c r="H30" s="146"/>
      <c r="I30" s="145" t="s">
        <v>113</v>
      </c>
      <c r="J30" s="1767"/>
      <c r="K30" s="1739"/>
      <c r="L30" s="1768"/>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2022</v>
      </c>
      <c r="E33" s="54"/>
      <c r="F33" s="146" t="s">
        <v>116</v>
      </c>
      <c r="G33" s="335" t="s">
        <v>1260</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346">
        <v>20</v>
      </c>
      <c r="E37" s="620"/>
      <c r="F37" s="346">
        <v>28</v>
      </c>
      <c r="G37" s="620"/>
      <c r="H37" s="346">
        <v>13</v>
      </c>
      <c r="I37" s="36"/>
      <c r="J37" s="29"/>
      <c r="K37" s="36"/>
      <c r="L37" s="29"/>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716">
        <f>D37+F37+H37</f>
        <v>61</v>
      </c>
      <c r="G43" s="1717"/>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c r="E47" s="161" t="s">
        <v>933</v>
      </c>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99" customHeight="1" x14ac:dyDescent="0.25">
      <c r="A49" s="1699"/>
      <c r="B49" s="13" t="s">
        <v>139</v>
      </c>
      <c r="C49" s="1738" t="s">
        <v>1630</v>
      </c>
      <c r="D49" s="1739"/>
      <c r="E49" s="1739"/>
      <c r="F49" s="1739"/>
      <c r="G49" s="1739"/>
      <c r="H49" s="1739"/>
      <c r="I49" s="1739"/>
      <c r="J49" s="1739"/>
      <c r="K49" s="1739"/>
      <c r="L49" s="1739"/>
      <c r="M49" s="1740"/>
    </row>
    <row r="50" spans="1:13" x14ac:dyDescent="0.25">
      <c r="A50" s="1699"/>
      <c r="B50" s="12" t="s">
        <v>141</v>
      </c>
      <c r="C50" s="1846" t="s">
        <v>1631</v>
      </c>
      <c r="D50" s="1854"/>
      <c r="E50" s="1854"/>
      <c r="F50" s="1854"/>
      <c r="G50" s="1854"/>
      <c r="H50" s="1854"/>
      <c r="I50" s="1854"/>
      <c r="J50" s="1854"/>
      <c r="K50" s="1854"/>
      <c r="L50" s="1854"/>
      <c r="M50" s="1855"/>
    </row>
    <row r="51" spans="1:13" x14ac:dyDescent="0.25">
      <c r="A51" s="1699"/>
      <c r="B51" s="12" t="s">
        <v>143</v>
      </c>
      <c r="C51" s="1846">
        <v>30</v>
      </c>
      <c r="D51" s="1854"/>
      <c r="E51" s="1854"/>
      <c r="F51" s="1854"/>
      <c r="G51" s="1854"/>
      <c r="H51" s="1854"/>
      <c r="I51" s="1854"/>
      <c r="J51" s="1854"/>
      <c r="K51" s="1854"/>
      <c r="L51" s="1854"/>
      <c r="M51" s="1855"/>
    </row>
    <row r="52" spans="1:13" x14ac:dyDescent="0.25">
      <c r="A52" s="1699"/>
      <c r="B52" s="12" t="s">
        <v>144</v>
      </c>
      <c r="C52" s="2195">
        <v>43831</v>
      </c>
      <c r="D52" s="1854"/>
      <c r="E52" s="1854"/>
      <c r="F52" s="1854"/>
      <c r="G52" s="1854"/>
      <c r="H52" s="1854"/>
      <c r="I52" s="1854"/>
      <c r="J52" s="1854"/>
      <c r="K52" s="1854"/>
      <c r="L52" s="1854"/>
      <c r="M52" s="1855"/>
    </row>
    <row r="53" spans="1:13" ht="15.75" customHeight="1" x14ac:dyDescent="0.25">
      <c r="A53" s="1506" t="s">
        <v>60</v>
      </c>
      <c r="B53" s="7" t="s">
        <v>145</v>
      </c>
      <c r="C53" s="1520" t="s">
        <v>597</v>
      </c>
      <c r="D53" s="1521"/>
      <c r="E53" s="1521"/>
      <c r="F53" s="1521"/>
      <c r="G53" s="1521"/>
      <c r="H53" s="1521"/>
      <c r="I53" s="1521"/>
      <c r="J53" s="1521"/>
      <c r="K53" s="1521"/>
      <c r="L53" s="1521"/>
      <c r="M53" s="1522"/>
    </row>
    <row r="54" spans="1:13" x14ac:dyDescent="0.25">
      <c r="A54" s="1507"/>
      <c r="B54" s="7" t="s">
        <v>147</v>
      </c>
      <c r="C54" s="1520" t="s">
        <v>1632</v>
      </c>
      <c r="D54" s="1521"/>
      <c r="E54" s="1521"/>
      <c r="F54" s="1521"/>
      <c r="G54" s="1521"/>
      <c r="H54" s="1521"/>
      <c r="I54" s="1521"/>
      <c r="J54" s="1521"/>
      <c r="K54" s="1521"/>
      <c r="L54" s="1521"/>
      <c r="M54" s="1522"/>
    </row>
    <row r="55" spans="1:13" x14ac:dyDescent="0.25">
      <c r="A55" s="1507"/>
      <c r="B55" s="7" t="s">
        <v>149</v>
      </c>
      <c r="C55" s="1520" t="s">
        <v>1624</v>
      </c>
      <c r="D55" s="1521"/>
      <c r="E55" s="1521"/>
      <c r="F55" s="1521"/>
      <c r="G55" s="1521"/>
      <c r="H55" s="1521"/>
      <c r="I55" s="1521"/>
      <c r="J55" s="1521"/>
      <c r="K55" s="1521"/>
      <c r="L55" s="1521"/>
      <c r="M55" s="1522"/>
    </row>
    <row r="56" spans="1:13" ht="15.75" customHeight="1" x14ac:dyDescent="0.25">
      <c r="A56" s="1507"/>
      <c r="B56" s="8" t="s">
        <v>151</v>
      </c>
      <c r="C56" s="1520" t="s">
        <v>596</v>
      </c>
      <c r="D56" s="1521"/>
      <c r="E56" s="1521"/>
      <c r="F56" s="1521"/>
      <c r="G56" s="1521"/>
      <c r="H56" s="1521"/>
      <c r="I56" s="1521"/>
      <c r="J56" s="1521"/>
      <c r="K56" s="1521"/>
      <c r="L56" s="1521"/>
      <c r="M56" s="1522"/>
    </row>
    <row r="57" spans="1:13" ht="15.75" customHeight="1" x14ac:dyDescent="0.25">
      <c r="A57" s="1507"/>
      <c r="B57" s="7" t="s">
        <v>153</v>
      </c>
      <c r="C57" s="1520" t="s">
        <v>599</v>
      </c>
      <c r="D57" s="1521"/>
      <c r="E57" s="1521"/>
      <c r="F57" s="1521"/>
      <c r="G57" s="1521"/>
      <c r="H57" s="1521"/>
      <c r="I57" s="1521"/>
      <c r="J57" s="1521"/>
      <c r="K57" s="1521"/>
      <c r="L57" s="1521"/>
      <c r="M57" s="1522"/>
    </row>
    <row r="58" spans="1:13" ht="16.5" thickBot="1" x14ac:dyDescent="0.3">
      <c r="A58" s="1510"/>
      <c r="B58" s="7" t="s">
        <v>155</v>
      </c>
      <c r="C58" s="1520" t="s">
        <v>1633</v>
      </c>
      <c r="D58" s="1521"/>
      <c r="E58" s="1521"/>
      <c r="F58" s="1521"/>
      <c r="G58" s="1521"/>
      <c r="H58" s="1521"/>
      <c r="I58" s="1521"/>
      <c r="J58" s="1521"/>
      <c r="K58" s="1521"/>
      <c r="L58" s="1521"/>
      <c r="M58" s="1522"/>
    </row>
    <row r="59" spans="1:13" ht="15.75" customHeight="1" x14ac:dyDescent="0.25">
      <c r="A59" s="1506" t="s">
        <v>156</v>
      </c>
      <c r="B59" s="6" t="s">
        <v>157</v>
      </c>
      <c r="C59" s="1849" t="s">
        <v>1634</v>
      </c>
      <c r="D59" s="1850"/>
      <c r="E59" s="1850"/>
      <c r="F59" s="1850"/>
      <c r="G59" s="1850"/>
      <c r="H59" s="1850"/>
      <c r="I59" s="1850"/>
      <c r="J59" s="1850"/>
      <c r="K59" s="1850"/>
      <c r="L59" s="1850"/>
      <c r="M59" s="1851"/>
    </row>
    <row r="60" spans="1:13" ht="30" customHeight="1" x14ac:dyDescent="0.25">
      <c r="A60" s="1507"/>
      <c r="B60" s="6" t="s">
        <v>158</v>
      </c>
      <c r="C60" s="1849" t="s">
        <v>1635</v>
      </c>
      <c r="D60" s="1850"/>
      <c r="E60" s="1850"/>
      <c r="F60" s="1850"/>
      <c r="G60" s="1850"/>
      <c r="H60" s="1850"/>
      <c r="I60" s="1850"/>
      <c r="J60" s="1850"/>
      <c r="K60" s="1850"/>
      <c r="L60" s="1850"/>
      <c r="M60" s="1851"/>
    </row>
    <row r="61" spans="1:13" ht="30" customHeight="1" thickBot="1" x14ac:dyDescent="0.3">
      <c r="A61" s="1507"/>
      <c r="B61" s="5" t="s">
        <v>79</v>
      </c>
      <c r="C61" s="1520" t="s">
        <v>1624</v>
      </c>
      <c r="D61" s="1521"/>
      <c r="E61" s="1521"/>
      <c r="F61" s="1521"/>
      <c r="G61" s="1521"/>
      <c r="H61" s="1521"/>
      <c r="I61" s="1521"/>
      <c r="J61" s="1521"/>
      <c r="K61" s="1521"/>
      <c r="L61" s="1521"/>
      <c r="M61" s="1522"/>
    </row>
    <row r="62" spans="1:13" ht="48" customHeight="1" thickBot="1" x14ac:dyDescent="0.3">
      <c r="A62" s="4" t="s">
        <v>64</v>
      </c>
      <c r="B62" s="3"/>
      <c r="C62" s="1826" t="s">
        <v>1636</v>
      </c>
      <c r="D62" s="1708"/>
      <c r="E62" s="1708"/>
      <c r="F62" s="1708"/>
      <c r="G62" s="1708"/>
      <c r="H62" s="1708"/>
      <c r="I62" s="1708"/>
      <c r="J62" s="1708"/>
      <c r="K62" s="1708"/>
      <c r="L62" s="1708"/>
      <c r="M62" s="1709"/>
    </row>
  </sheetData>
  <mergeCells count="52">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12:M12"/>
    <mergeCell ref="B14:B15"/>
    <mergeCell ref="C14:D14"/>
    <mergeCell ref="F14:M14"/>
    <mergeCell ref="C15:M15"/>
    <mergeCell ref="C13:M1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xr:uid="{00000000-0002-0000-3B00-000000000000}"/>
    <dataValidation allowBlank="1" showInputMessage="1" showErrorMessage="1" prompt="Incluir una ficha por cada indicador, ya sea de producto o de resultado" sqref="B1" xr:uid="{00000000-0002-0000-3B00-000001000000}"/>
    <dataValidation allowBlank="1" showInputMessage="1" showErrorMessage="1" prompt="Identifique el ODS a que le apunta el indicador de producto. Seleccione de la lista desplegable._x000a_" sqref="B14:B15" xr:uid="{00000000-0002-0000-3B00-000002000000}"/>
    <dataValidation allowBlank="1" showInputMessage="1" showErrorMessage="1" prompt="Identifique la meta ODS a que le apunta el indicador de producto. Seleccione de la lista desplegable." sqref="E14" xr:uid="{00000000-0002-0000-3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5000000}"/>
    <dataValidation type="list" allowBlank="1" showInputMessage="1" showErrorMessage="1" sqref="I7:M7" xr:uid="{00000000-0002-0000-3B00-000006000000}">
      <formula1>INDIRECT($C$7)</formula1>
    </dataValidation>
  </dataValidations>
  <pageMargins left="0.7" right="0.7" top="0.75" bottom="0.75" header="0.3" footer="0.3"/>
  <pageSetup paperSize="9" scale="44"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sheetPr>
  <dimension ref="A1:M62"/>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1637</v>
      </c>
      <c r="C1" s="108"/>
      <c r="D1" s="108"/>
      <c r="E1" s="108"/>
      <c r="F1" s="108"/>
      <c r="G1" s="108"/>
      <c r="H1" s="108"/>
      <c r="I1" s="108"/>
      <c r="J1" s="108"/>
      <c r="K1" s="108"/>
      <c r="L1" s="108"/>
      <c r="M1" s="107"/>
    </row>
    <row r="2" spans="1:13" ht="33" customHeight="1" x14ac:dyDescent="0.25">
      <c r="A2" s="1542" t="s">
        <v>67</v>
      </c>
      <c r="B2" s="106" t="s">
        <v>68</v>
      </c>
      <c r="C2" s="1810" t="s">
        <v>1638</v>
      </c>
      <c r="D2" s="1811"/>
      <c r="E2" s="1811"/>
      <c r="F2" s="1811"/>
      <c r="G2" s="1811"/>
      <c r="H2" s="1811"/>
      <c r="I2" s="1811"/>
      <c r="J2" s="1811"/>
      <c r="K2" s="1811"/>
      <c r="L2" s="1811"/>
      <c r="M2" s="1812"/>
    </row>
    <row r="3" spans="1:13" ht="30" customHeight="1" x14ac:dyDescent="0.25">
      <c r="A3" s="1543"/>
      <c r="B3" s="13" t="s">
        <v>1016</v>
      </c>
      <c r="C3" s="1520" t="s">
        <v>1093</v>
      </c>
      <c r="D3" s="1521"/>
      <c r="E3" s="1521"/>
      <c r="F3" s="1521"/>
      <c r="G3" s="1521"/>
      <c r="H3" s="1521"/>
      <c r="I3" s="1521"/>
      <c r="J3" s="1521"/>
      <c r="K3" s="1521"/>
      <c r="L3" s="1521"/>
      <c r="M3" s="1522"/>
    </row>
    <row r="4" spans="1:13" x14ac:dyDescent="0.25">
      <c r="A4" s="1543"/>
      <c r="B4" s="65" t="s">
        <v>72</v>
      </c>
      <c r="C4" s="343" t="s">
        <v>136</v>
      </c>
      <c r="D4" s="104"/>
      <c r="E4" s="103"/>
      <c r="F4" s="1749" t="s">
        <v>74</v>
      </c>
      <c r="G4" s="1750"/>
      <c r="H4" s="102" t="s">
        <v>136</v>
      </c>
      <c r="I4" s="101"/>
      <c r="J4" s="101"/>
      <c r="K4" s="101"/>
      <c r="L4" s="101"/>
      <c r="M4" s="100"/>
    </row>
    <row r="5" spans="1:13" x14ac:dyDescent="0.25">
      <c r="A5" s="1543"/>
      <c r="B5" s="65" t="s">
        <v>75</v>
      </c>
      <c r="C5" s="105" t="s">
        <v>136</v>
      </c>
      <c r="D5" s="101"/>
      <c r="E5" s="101"/>
      <c r="F5" s="101"/>
      <c r="G5" s="101"/>
      <c r="H5" s="101"/>
      <c r="I5" s="101"/>
      <c r="J5" s="101"/>
      <c r="K5" s="101"/>
      <c r="L5" s="101"/>
      <c r="M5" s="100"/>
    </row>
    <row r="6" spans="1:13" x14ac:dyDescent="0.25">
      <c r="A6" s="1543"/>
      <c r="B6" s="65" t="s">
        <v>76</v>
      </c>
      <c r="C6" s="105"/>
      <c r="D6" s="101"/>
      <c r="E6" s="101"/>
      <c r="F6" s="101"/>
      <c r="G6" s="101"/>
      <c r="H6" s="101"/>
      <c r="I6" s="101"/>
      <c r="J6" s="101"/>
      <c r="K6" s="101"/>
      <c r="L6" s="101"/>
      <c r="M6" s="100"/>
    </row>
    <row r="7" spans="1:13" ht="15" customHeight="1" x14ac:dyDescent="0.25">
      <c r="A7" s="1543"/>
      <c r="B7" s="13" t="s">
        <v>929</v>
      </c>
      <c r="C7" s="1685" t="s">
        <v>594</v>
      </c>
      <c r="D7" s="1686"/>
      <c r="E7" s="99"/>
      <c r="F7" s="99"/>
      <c r="G7" s="98"/>
      <c r="H7" s="97" t="s">
        <v>79</v>
      </c>
      <c r="I7" s="1687" t="s">
        <v>595</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x14ac:dyDescent="0.25">
      <c r="A11" s="1543"/>
      <c r="B11" s="13" t="s">
        <v>85</v>
      </c>
      <c r="C11" s="1738"/>
      <c r="D11" s="1739"/>
      <c r="E11" s="1739"/>
      <c r="F11" s="1739"/>
      <c r="G11" s="1739"/>
      <c r="H11" s="1739"/>
      <c r="I11" s="1739"/>
      <c r="J11" s="1739"/>
      <c r="K11" s="1739"/>
      <c r="L11" s="1739"/>
      <c r="M11" s="1740"/>
    </row>
    <row r="12" spans="1:13" ht="49.5" customHeight="1" x14ac:dyDescent="0.25">
      <c r="A12" s="1543"/>
      <c r="B12" s="13" t="s">
        <v>1021</v>
      </c>
      <c r="C12" s="1738" t="s">
        <v>1626</v>
      </c>
      <c r="D12" s="1739"/>
      <c r="E12" s="1739"/>
      <c r="F12" s="1739"/>
      <c r="G12" s="1739"/>
      <c r="H12" s="1739"/>
      <c r="I12" s="1739"/>
      <c r="J12" s="1739"/>
      <c r="K12" s="1739"/>
      <c r="L12" s="1739"/>
      <c r="M12" s="1740"/>
    </row>
    <row r="13" spans="1:13" ht="31.5" x14ac:dyDescent="0.25">
      <c r="A13" s="1543"/>
      <c r="B13" s="13" t="s">
        <v>1023</v>
      </c>
      <c r="C13" s="1738" t="s">
        <v>1515</v>
      </c>
      <c r="D13" s="1739"/>
      <c r="E13" s="1739"/>
      <c r="F13" s="1739"/>
      <c r="G13" s="1739"/>
      <c r="H13" s="1739"/>
      <c r="I13" s="1739"/>
      <c r="J13" s="1739"/>
      <c r="K13" s="1739"/>
      <c r="L13" s="1739"/>
      <c r="M13" s="1740"/>
    </row>
    <row r="14" spans="1:13" ht="31.5" customHeight="1" x14ac:dyDescent="0.25">
      <c r="A14" s="1543"/>
      <c r="B14" s="1689" t="s">
        <v>1025</v>
      </c>
      <c r="C14" s="1846" t="s">
        <v>446</v>
      </c>
      <c r="D14" s="1854"/>
      <c r="E14" s="127" t="s">
        <v>1026</v>
      </c>
      <c r="F14" s="1767" t="s">
        <v>592</v>
      </c>
      <c r="G14" s="1739"/>
      <c r="H14" s="1739"/>
      <c r="I14" s="1739"/>
      <c r="J14" s="1739"/>
      <c r="K14" s="1739"/>
      <c r="L14" s="1739"/>
      <c r="M14" s="1740"/>
    </row>
    <row r="15" spans="1:13" x14ac:dyDescent="0.25">
      <c r="A15" s="1543"/>
      <c r="B15" s="1690"/>
      <c r="C15" s="1738"/>
      <c r="D15" s="1739"/>
      <c r="E15" s="1739"/>
      <c r="F15" s="1739"/>
      <c r="G15" s="1739"/>
      <c r="H15" s="1739"/>
      <c r="I15" s="1739"/>
      <c r="J15" s="1739"/>
      <c r="K15" s="1739"/>
      <c r="L15" s="1739"/>
      <c r="M15" s="1740"/>
    </row>
    <row r="16" spans="1:13" ht="15" customHeight="1" x14ac:dyDescent="0.25">
      <c r="A16" s="1698" t="s">
        <v>48</v>
      </c>
      <c r="B16" s="12" t="s">
        <v>87</v>
      </c>
      <c r="C16" s="1738" t="s">
        <v>1627</v>
      </c>
      <c r="D16" s="1739"/>
      <c r="E16" s="1739"/>
      <c r="F16" s="1739"/>
      <c r="G16" s="1739"/>
      <c r="H16" s="1739"/>
      <c r="I16" s="1739"/>
      <c r="J16" s="1739"/>
      <c r="K16" s="1739"/>
      <c r="L16" s="1739"/>
      <c r="M16" s="1740"/>
    </row>
    <row r="17" spans="1:13" ht="27.75" customHeight="1" x14ac:dyDescent="0.25">
      <c r="A17" s="1699"/>
      <c r="B17" s="12" t="s">
        <v>1028</v>
      </c>
      <c r="C17" s="1738" t="s">
        <v>1639</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t="s">
        <v>100</v>
      </c>
      <c r="G22" s="131"/>
      <c r="H22" s="136"/>
      <c r="I22" s="131"/>
      <c r="J22" s="136"/>
      <c r="K22" s="131"/>
      <c r="L22" s="131"/>
      <c r="M22" s="134"/>
    </row>
    <row r="23" spans="1:13" x14ac:dyDescent="0.25">
      <c r="A23" s="1699"/>
      <c r="B23" s="1528"/>
      <c r="C23" s="324" t="s">
        <v>99</v>
      </c>
      <c r="D23" s="135"/>
      <c r="E23" s="131" t="s">
        <v>101</v>
      </c>
      <c r="F23" s="82"/>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c r="K26" s="146"/>
      <c r="L26" s="15"/>
      <c r="M26" s="14"/>
    </row>
    <row r="27" spans="1:13" x14ac:dyDescent="0.25">
      <c r="A27" s="1699"/>
      <c r="B27" s="1528"/>
      <c r="C27" s="324" t="s">
        <v>107</v>
      </c>
      <c r="D27" s="79"/>
      <c r="E27" s="15"/>
      <c r="F27" s="131" t="s">
        <v>108</v>
      </c>
      <c r="G27" s="135" t="s">
        <v>100</v>
      </c>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44" t="s">
        <v>309</v>
      </c>
      <c r="E30" s="146"/>
      <c r="F30" s="145" t="s">
        <v>112</v>
      </c>
      <c r="G30" s="135"/>
      <c r="H30" s="146"/>
      <c r="I30" s="145" t="s">
        <v>113</v>
      </c>
      <c r="J30" s="333"/>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v>1</v>
      </c>
      <c r="E37" s="36"/>
      <c r="F37" s="29">
        <v>1</v>
      </c>
      <c r="G37" s="36"/>
      <c r="H37" s="29">
        <v>1</v>
      </c>
      <c r="I37" s="36"/>
      <c r="J37" s="29">
        <v>1</v>
      </c>
      <c r="K37" s="36"/>
      <c r="L37" s="29">
        <v>1</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v>1</v>
      </c>
      <c r="E39" s="36"/>
      <c r="F39" s="29">
        <v>1</v>
      </c>
      <c r="G39" s="36"/>
      <c r="H39" s="29">
        <v>1</v>
      </c>
      <c r="I39" s="36"/>
      <c r="J39" s="29">
        <v>1</v>
      </c>
      <c r="K39" s="36"/>
      <c r="L39" s="29">
        <v>1</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v>1</v>
      </c>
      <c r="E41" s="36"/>
      <c r="F41" s="29">
        <v>1</v>
      </c>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c r="G43" s="1525"/>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t="s">
        <v>100</v>
      </c>
      <c r="E47" s="161"/>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x14ac:dyDescent="0.25">
      <c r="A49" s="1699"/>
      <c r="B49" s="13" t="s">
        <v>139</v>
      </c>
      <c r="C49" s="2196" t="s">
        <v>1640</v>
      </c>
      <c r="D49" s="2197"/>
      <c r="E49" s="2197"/>
      <c r="F49" s="2197"/>
      <c r="G49" s="2197"/>
      <c r="H49" s="2197"/>
      <c r="I49" s="2197"/>
      <c r="J49" s="2197"/>
      <c r="K49" s="2197"/>
      <c r="L49" s="2197"/>
      <c r="M49" s="2198"/>
    </row>
    <row r="50" spans="1:13" x14ac:dyDescent="0.25">
      <c r="A50" s="1699"/>
      <c r="B50" s="12" t="s">
        <v>141</v>
      </c>
      <c r="C50" s="1776" t="s">
        <v>604</v>
      </c>
      <c r="D50" s="1777"/>
      <c r="E50" s="1777"/>
      <c r="F50" s="1777"/>
      <c r="G50" s="1777"/>
      <c r="H50" s="1777"/>
      <c r="I50" s="1777"/>
      <c r="J50" s="1777"/>
      <c r="K50" s="1777"/>
      <c r="L50" s="1777"/>
      <c r="M50" s="1778"/>
    </row>
    <row r="51" spans="1:13" x14ac:dyDescent="0.25">
      <c r="A51" s="1699"/>
      <c r="B51" s="12" t="s">
        <v>143</v>
      </c>
      <c r="C51" s="929">
        <v>30</v>
      </c>
      <c r="D51" s="930"/>
      <c r="E51" s="930"/>
      <c r="F51" s="930"/>
      <c r="G51" s="930"/>
      <c r="H51" s="930"/>
      <c r="I51" s="930"/>
      <c r="J51" s="930"/>
      <c r="K51" s="930"/>
      <c r="L51" s="930"/>
      <c r="M51" s="348"/>
    </row>
    <row r="52" spans="1:13" x14ac:dyDescent="0.25">
      <c r="A52" s="1699"/>
      <c r="B52" s="12" t="s">
        <v>144</v>
      </c>
      <c r="C52" s="929" t="s">
        <v>136</v>
      </c>
      <c r="D52" s="930"/>
      <c r="E52" s="930"/>
      <c r="F52" s="930"/>
      <c r="G52" s="930"/>
      <c r="H52" s="930"/>
      <c r="I52" s="930"/>
      <c r="J52" s="930"/>
      <c r="K52" s="930"/>
      <c r="L52" s="930"/>
      <c r="M52" s="348"/>
    </row>
    <row r="53" spans="1:13" ht="15.75" customHeight="1" x14ac:dyDescent="0.25">
      <c r="A53" s="1506" t="s">
        <v>60</v>
      </c>
      <c r="B53" s="7" t="s">
        <v>145</v>
      </c>
      <c r="C53" s="1849" t="s">
        <v>605</v>
      </c>
      <c r="D53" s="1850"/>
      <c r="E53" s="1850"/>
      <c r="F53" s="1850"/>
      <c r="G53" s="1850"/>
      <c r="H53" s="1850"/>
      <c r="I53" s="1850"/>
      <c r="J53" s="1850"/>
      <c r="K53" s="1850"/>
      <c r="L53" s="1850"/>
      <c r="M53" s="1851"/>
    </row>
    <row r="54" spans="1:13" x14ac:dyDescent="0.25">
      <c r="A54" s="1507"/>
      <c r="B54" s="7" t="s">
        <v>147</v>
      </c>
      <c r="C54" s="1849" t="s">
        <v>1460</v>
      </c>
      <c r="D54" s="1850"/>
      <c r="E54" s="1850"/>
      <c r="F54" s="1850"/>
      <c r="G54" s="1850"/>
      <c r="H54" s="1850"/>
      <c r="I54" s="1850"/>
      <c r="J54" s="1850"/>
      <c r="K54" s="1850"/>
      <c r="L54" s="1850"/>
      <c r="M54" s="1851"/>
    </row>
    <row r="55" spans="1:13" x14ac:dyDescent="0.25">
      <c r="A55" s="1507"/>
      <c r="B55" s="7" t="s">
        <v>149</v>
      </c>
      <c r="C55" s="1849" t="s">
        <v>1624</v>
      </c>
      <c r="D55" s="1850"/>
      <c r="E55" s="1850"/>
      <c r="F55" s="1850"/>
      <c r="G55" s="1850"/>
      <c r="H55" s="1850"/>
      <c r="I55" s="1850"/>
      <c r="J55" s="1850"/>
      <c r="K55" s="1850"/>
      <c r="L55" s="1850"/>
      <c r="M55" s="1851"/>
    </row>
    <row r="56" spans="1:13" ht="15.75" customHeight="1" x14ac:dyDescent="0.25">
      <c r="A56" s="1507"/>
      <c r="B56" s="8" t="s">
        <v>151</v>
      </c>
      <c r="C56" s="1849" t="s">
        <v>604</v>
      </c>
      <c r="D56" s="1850"/>
      <c r="E56" s="1850"/>
      <c r="F56" s="1850"/>
      <c r="G56" s="1850"/>
      <c r="H56" s="1850"/>
      <c r="I56" s="1850"/>
      <c r="J56" s="1850"/>
      <c r="K56" s="1850"/>
      <c r="L56" s="1850"/>
      <c r="M56" s="1851"/>
    </row>
    <row r="57" spans="1:13" ht="15.75" customHeight="1" x14ac:dyDescent="0.25">
      <c r="A57" s="1507"/>
      <c r="B57" s="7" t="s">
        <v>153</v>
      </c>
      <c r="C57" s="1852" t="s">
        <v>606</v>
      </c>
      <c r="D57" s="1850"/>
      <c r="E57" s="1850"/>
      <c r="F57" s="1850"/>
      <c r="G57" s="1850"/>
      <c r="H57" s="1850"/>
      <c r="I57" s="1850"/>
      <c r="J57" s="1850"/>
      <c r="K57" s="1850"/>
      <c r="L57" s="1850"/>
      <c r="M57" s="1851"/>
    </row>
    <row r="58" spans="1:13" ht="16.5" thickBot="1" x14ac:dyDescent="0.3">
      <c r="A58" s="1510"/>
      <c r="B58" s="7" t="s">
        <v>155</v>
      </c>
      <c r="C58" s="1849" t="s">
        <v>1641</v>
      </c>
      <c r="D58" s="1850"/>
      <c r="E58" s="1850"/>
      <c r="F58" s="1850"/>
      <c r="G58" s="1850"/>
      <c r="H58" s="1850"/>
      <c r="I58" s="1850"/>
      <c r="J58" s="1850"/>
      <c r="K58" s="1850"/>
      <c r="L58" s="1850"/>
      <c r="M58" s="1851"/>
    </row>
    <row r="59" spans="1:13" ht="15.75" customHeight="1" x14ac:dyDescent="0.25">
      <c r="A59" s="1506" t="s">
        <v>156</v>
      </c>
      <c r="B59" s="6" t="s">
        <v>157</v>
      </c>
      <c r="C59" s="1849" t="s">
        <v>1634</v>
      </c>
      <c r="D59" s="1850"/>
      <c r="E59" s="1850"/>
      <c r="F59" s="1850"/>
      <c r="G59" s="1850"/>
      <c r="H59" s="1850"/>
      <c r="I59" s="1850"/>
      <c r="J59" s="1850"/>
      <c r="K59" s="1850"/>
      <c r="L59" s="1850"/>
      <c r="M59" s="1851"/>
    </row>
    <row r="60" spans="1:13" ht="30" customHeight="1" x14ac:dyDescent="0.25">
      <c r="A60" s="1507"/>
      <c r="B60" s="6" t="s">
        <v>158</v>
      </c>
      <c r="C60" s="1849" t="s">
        <v>1635</v>
      </c>
      <c r="D60" s="1850"/>
      <c r="E60" s="1850"/>
      <c r="F60" s="1850"/>
      <c r="G60" s="1850"/>
      <c r="H60" s="1850"/>
      <c r="I60" s="1850"/>
      <c r="J60" s="1850"/>
      <c r="K60" s="1850"/>
      <c r="L60" s="1850"/>
      <c r="M60" s="1851"/>
    </row>
    <row r="61" spans="1:13" ht="30" customHeight="1" thickBot="1" x14ac:dyDescent="0.3">
      <c r="A61" s="1507"/>
      <c r="B61" s="5" t="s">
        <v>79</v>
      </c>
      <c r="C61" s="1520" t="s">
        <v>1624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47">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xr:uid="{00000000-0002-0000-3C00-000000000000}"/>
    <dataValidation allowBlank="1" showInputMessage="1" showErrorMessage="1" prompt="Incluir una ficha por cada indicador, ya sea de producto o de resultado" sqref="B1" xr:uid="{00000000-0002-0000-3C00-000001000000}"/>
    <dataValidation allowBlank="1" showInputMessage="1" showErrorMessage="1" prompt="Identifique el ODS a que le apunta el indicador de producto. Seleccione de la lista desplegable._x000a_" sqref="B14:B15" xr:uid="{00000000-0002-0000-3C00-000002000000}"/>
    <dataValidation allowBlank="1" showInputMessage="1" showErrorMessage="1" prompt="Identifique la meta ODS a que le apunta el indicador de producto. Seleccione de la lista desplegable." sqref="E14" xr:uid="{00000000-0002-0000-3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5000000}"/>
    <dataValidation type="list" allowBlank="1" showInputMessage="1" showErrorMessage="1" sqref="I7:M7" xr:uid="{00000000-0002-0000-3C00-000006000000}">
      <formula1>INDIRECT($C$7)</formula1>
    </dataValidation>
  </dataValidations>
  <hyperlinks>
    <hyperlink ref="C57" r:id="rId1" xr:uid="{00000000-0004-0000-3C00-000000000000}"/>
  </hyperlinks>
  <pageMargins left="0.7" right="0.7" top="0.75" bottom="0.75" header="0.3" footer="0.3"/>
  <pageSetup paperSize="9" orientation="portrait" horizontalDpi="1200" verticalDpi="120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7" tint="0.39997558519241921"/>
  </sheetPr>
  <dimension ref="A1:M62"/>
  <sheetViews>
    <sheetView topLeftCell="A12" zoomScale="90" zoomScaleNormal="90" workbookViewId="0">
      <selection activeCell="C12" sqref="C12:M12"/>
    </sheetView>
  </sheetViews>
  <sheetFormatPr baseColWidth="10" defaultColWidth="11.42578125" defaultRowHeight="15.75" x14ac:dyDescent="0.25"/>
  <cols>
    <col min="1" max="1" width="25.140625" style="1" customWidth="1"/>
    <col min="2" max="2" width="39.140625" style="2" customWidth="1"/>
    <col min="3" max="5" width="11.42578125" style="1"/>
    <col min="6" max="6" width="17.42578125" style="1" customWidth="1"/>
    <col min="7" max="12" width="11.42578125" style="1"/>
    <col min="13" max="13" width="12.7109375" style="1" customWidth="1"/>
    <col min="14" max="16384" width="11.42578125" style="1"/>
  </cols>
  <sheetData>
    <row r="1" spans="1:13" ht="16.5" thickBot="1" x14ac:dyDescent="0.3">
      <c r="A1" s="110"/>
      <c r="B1" s="109" t="s">
        <v>1642</v>
      </c>
      <c r="C1" s="108"/>
      <c r="D1" s="108"/>
      <c r="E1" s="108"/>
      <c r="F1" s="108"/>
      <c r="G1" s="108"/>
      <c r="H1" s="108"/>
      <c r="I1" s="108"/>
      <c r="J1" s="108"/>
      <c r="K1" s="108"/>
      <c r="L1" s="108"/>
      <c r="M1" s="107"/>
    </row>
    <row r="2" spans="1:13" ht="48.75" customHeight="1" x14ac:dyDescent="0.25">
      <c r="A2" s="1542" t="s">
        <v>67</v>
      </c>
      <c r="B2" s="106" t="s">
        <v>68</v>
      </c>
      <c r="C2" s="1545" t="s">
        <v>611</v>
      </c>
      <c r="D2" s="2204"/>
      <c r="E2" s="2204"/>
      <c r="F2" s="2204"/>
      <c r="G2" s="2204"/>
      <c r="H2" s="2204"/>
      <c r="I2" s="2204"/>
      <c r="J2" s="2204"/>
      <c r="K2" s="2204"/>
      <c r="L2" s="2204"/>
      <c r="M2" s="2205"/>
    </row>
    <row r="3" spans="1:13" ht="31.5" x14ac:dyDescent="0.25">
      <c r="A3" s="1543"/>
      <c r="B3" s="13" t="s">
        <v>1016</v>
      </c>
      <c r="C3" s="1548" t="s">
        <v>1643</v>
      </c>
      <c r="D3" s="2206"/>
      <c r="E3" s="2206"/>
      <c r="F3" s="2206"/>
      <c r="G3" s="2206"/>
      <c r="H3" s="2206"/>
      <c r="I3" s="2206"/>
      <c r="J3" s="2206"/>
      <c r="K3" s="2206"/>
      <c r="L3" s="2206"/>
      <c r="M3" s="2207"/>
    </row>
    <row r="4" spans="1:13" x14ac:dyDescent="0.25">
      <c r="A4" s="1543"/>
      <c r="B4" s="65" t="s">
        <v>72</v>
      </c>
      <c r="C4" s="105" t="s">
        <v>135</v>
      </c>
      <c r="D4" s="104"/>
      <c r="E4" s="103"/>
      <c r="F4" s="1553" t="s">
        <v>74</v>
      </c>
      <c r="G4" s="1554"/>
      <c r="H4" s="102">
        <v>403</v>
      </c>
      <c r="I4" s="101"/>
      <c r="J4" s="101"/>
      <c r="K4" s="101"/>
      <c r="L4" s="101"/>
      <c r="M4" s="100"/>
    </row>
    <row r="5" spans="1:13" x14ac:dyDescent="0.25">
      <c r="A5" s="1543"/>
      <c r="B5" s="65" t="s">
        <v>75</v>
      </c>
      <c r="C5" s="2208" t="s">
        <v>1644</v>
      </c>
      <c r="D5" s="2209"/>
      <c r="E5" s="2209"/>
      <c r="F5" s="2209"/>
      <c r="G5" s="2209"/>
      <c r="H5" s="2209"/>
      <c r="I5" s="2209"/>
      <c r="J5" s="2209"/>
      <c r="K5" s="2209"/>
      <c r="L5" s="2209"/>
      <c r="M5" s="2210"/>
    </row>
    <row r="6" spans="1:13" x14ac:dyDescent="0.25">
      <c r="A6" s="1543"/>
      <c r="B6" s="65" t="s">
        <v>76</v>
      </c>
      <c r="C6" s="1548" t="s">
        <v>1645</v>
      </c>
      <c r="D6" s="1550"/>
      <c r="E6" s="1550"/>
      <c r="F6" s="1550"/>
      <c r="G6" s="1550"/>
      <c r="H6" s="1550"/>
      <c r="I6" s="1550"/>
      <c r="J6" s="1550"/>
      <c r="K6" s="1550"/>
      <c r="L6" s="1550"/>
      <c r="M6" s="1551"/>
    </row>
    <row r="7" spans="1:13" x14ac:dyDescent="0.25">
      <c r="A7" s="1543"/>
      <c r="B7" s="13" t="s">
        <v>929</v>
      </c>
      <c r="C7" s="1685" t="s">
        <v>243</v>
      </c>
      <c r="D7" s="1686"/>
      <c r="E7" s="99"/>
      <c r="F7" s="99"/>
      <c r="G7" s="98"/>
      <c r="H7" s="97" t="s">
        <v>79</v>
      </c>
      <c r="I7" s="1687" t="s">
        <v>244</v>
      </c>
      <c r="J7" s="1686"/>
      <c r="K7" s="1686"/>
      <c r="L7" s="1686"/>
      <c r="M7" s="1688"/>
    </row>
    <row r="8" spans="1:13" x14ac:dyDescent="0.25">
      <c r="A8" s="1543"/>
      <c r="B8" s="1689" t="s">
        <v>77</v>
      </c>
      <c r="C8" s="1710"/>
      <c r="D8" s="1711"/>
      <c r="E8" s="95"/>
      <c r="F8" s="95"/>
      <c r="G8" s="95"/>
      <c r="H8" s="95"/>
      <c r="I8" s="95"/>
      <c r="J8" s="95"/>
      <c r="K8" s="95"/>
      <c r="L8" s="61"/>
      <c r="M8" s="60"/>
    </row>
    <row r="9" spans="1:13" ht="15.75" customHeight="1" x14ac:dyDescent="0.25">
      <c r="A9" s="1543"/>
      <c r="B9" s="1690"/>
      <c r="C9" s="1712"/>
      <c r="D9" s="1713"/>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56.25" customHeight="1" x14ac:dyDescent="0.25">
      <c r="A11" s="1543"/>
      <c r="B11" s="13" t="s">
        <v>85</v>
      </c>
      <c r="C11" s="1514" t="s">
        <v>1646</v>
      </c>
      <c r="D11" s="2213"/>
      <c r="E11" s="2213"/>
      <c r="F11" s="2213"/>
      <c r="G11" s="2213"/>
      <c r="H11" s="2213"/>
      <c r="I11" s="2213"/>
      <c r="J11" s="2213"/>
      <c r="K11" s="2213"/>
      <c r="L11" s="2213"/>
      <c r="M11" s="2214"/>
    </row>
    <row r="12" spans="1:13" ht="362.25" customHeight="1" x14ac:dyDescent="0.25">
      <c r="A12" s="1543"/>
      <c r="B12" s="13" t="s">
        <v>1021</v>
      </c>
      <c r="C12" s="1692" t="s">
        <v>2189</v>
      </c>
      <c r="D12" s="2202"/>
      <c r="E12" s="2202"/>
      <c r="F12" s="2202"/>
      <c r="G12" s="2202"/>
      <c r="H12" s="2202"/>
      <c r="I12" s="2202"/>
      <c r="J12" s="2202"/>
      <c r="K12" s="2202"/>
      <c r="L12" s="2202"/>
      <c r="M12" s="2203"/>
    </row>
    <row r="13" spans="1:13" ht="31.5" x14ac:dyDescent="0.25">
      <c r="A13" s="1543"/>
      <c r="B13" s="13" t="s">
        <v>1023</v>
      </c>
      <c r="C13" s="1514" t="s">
        <v>1647</v>
      </c>
      <c r="D13" s="2211"/>
      <c r="E13" s="2211"/>
      <c r="F13" s="2211"/>
      <c r="G13" s="2211"/>
      <c r="H13" s="2211"/>
      <c r="I13" s="2211"/>
      <c r="J13" s="2211"/>
      <c r="K13" s="2211"/>
      <c r="L13" s="2211"/>
      <c r="M13" s="2212"/>
    </row>
    <row r="14" spans="1:13" x14ac:dyDescent="0.25">
      <c r="A14" s="1543"/>
      <c r="B14" s="1689" t="s">
        <v>1025</v>
      </c>
      <c r="C14" s="1517" t="s">
        <v>294</v>
      </c>
      <c r="D14" s="1518"/>
      <c r="E14" s="93" t="s">
        <v>1026</v>
      </c>
      <c r="F14" s="1540" t="s">
        <v>1027</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622</v>
      </c>
      <c r="D16" s="1515"/>
      <c r="E16" s="1515"/>
      <c r="F16" s="1515"/>
      <c r="G16" s="1515"/>
      <c r="H16" s="1515"/>
      <c r="I16" s="1515"/>
      <c r="J16" s="1515"/>
      <c r="K16" s="1515"/>
      <c r="L16" s="1515"/>
      <c r="M16" s="1516"/>
    </row>
    <row r="17" spans="1:13" ht="48.75" customHeight="1" x14ac:dyDescent="0.25">
      <c r="A17" s="1699"/>
      <c r="B17" s="12" t="s">
        <v>1028</v>
      </c>
      <c r="C17" s="1514" t="s">
        <v>1648</v>
      </c>
      <c r="D17" s="1515"/>
      <c r="E17" s="1515"/>
      <c r="F17" s="1515"/>
      <c r="G17" s="1515"/>
      <c r="H17" s="1515"/>
      <c r="I17" s="1515"/>
      <c r="J17" s="1515"/>
      <c r="K17" s="1515"/>
      <c r="L17" s="1515"/>
      <c r="M17" s="151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t="s">
        <v>100</v>
      </c>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100</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68" t="s">
        <v>111</v>
      </c>
      <c r="E30" s="57"/>
      <c r="F30" s="55" t="s">
        <v>112</v>
      </c>
      <c r="G30" s="67" t="s">
        <v>111</v>
      </c>
      <c r="H30" s="57"/>
      <c r="I30" s="55" t="s">
        <v>113</v>
      </c>
      <c r="J30" s="120"/>
      <c r="K30" s="116"/>
      <c r="L30" s="119"/>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2023</v>
      </c>
      <c r="E33" s="54"/>
      <c r="F33" s="57" t="s">
        <v>116</v>
      </c>
      <c r="G33" s="56" t="s">
        <v>1610</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v>0.1</v>
      </c>
      <c r="E37" s="36"/>
      <c r="F37" s="29">
        <v>0.1</v>
      </c>
      <c r="G37" s="36"/>
      <c r="H37" s="29">
        <v>0.2</v>
      </c>
      <c r="I37" s="36"/>
      <c r="J37" s="29">
        <v>0.2</v>
      </c>
      <c r="K37" s="36"/>
      <c r="L37" s="29">
        <v>0.2</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v>0.2</v>
      </c>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v>1</v>
      </c>
      <c r="G43" s="1525"/>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100</v>
      </c>
      <c r="F47" s="1530"/>
      <c r="G47" s="1531"/>
      <c r="H47" s="1531"/>
      <c r="I47" s="1531"/>
      <c r="J47" s="1531"/>
      <c r="K47" s="15"/>
      <c r="L47" s="1534"/>
      <c r="M47" s="1535"/>
    </row>
    <row r="48" spans="1:13" ht="25.5" customHeight="1" x14ac:dyDescent="0.25">
      <c r="A48" s="1699"/>
      <c r="B48" s="1529"/>
      <c r="C48" s="17"/>
      <c r="D48" s="16"/>
      <c r="E48" s="16"/>
      <c r="F48" s="16"/>
      <c r="G48" s="16"/>
      <c r="H48" s="16"/>
      <c r="I48" s="16"/>
      <c r="J48" s="16"/>
      <c r="K48" s="16"/>
      <c r="L48" s="15"/>
      <c r="M48" s="14"/>
    </row>
    <row r="49" spans="1:13" ht="29.25" customHeight="1" x14ac:dyDescent="0.25">
      <c r="A49" s="1699"/>
      <c r="B49" s="13" t="s">
        <v>139</v>
      </c>
      <c r="C49" s="1514" t="s">
        <v>1649</v>
      </c>
      <c r="D49" s="2200"/>
      <c r="E49" s="2200"/>
      <c r="F49" s="2200"/>
      <c r="G49" s="2200"/>
      <c r="H49" s="2200"/>
      <c r="I49" s="2200"/>
      <c r="J49" s="2200"/>
      <c r="K49" s="2200"/>
      <c r="L49" s="2200"/>
      <c r="M49" s="2201"/>
    </row>
    <row r="50" spans="1:13" x14ac:dyDescent="0.25">
      <c r="A50" s="1699"/>
      <c r="B50" s="12" t="s">
        <v>141</v>
      </c>
      <c r="C50" s="1514" t="s">
        <v>1650</v>
      </c>
      <c r="D50" s="2200"/>
      <c r="E50" s="2200"/>
      <c r="F50" s="2200"/>
      <c r="G50" s="2200"/>
      <c r="H50" s="2200"/>
      <c r="I50" s="2200"/>
      <c r="J50" s="2200"/>
      <c r="K50" s="2200"/>
      <c r="L50" s="2200"/>
      <c r="M50" s="2201"/>
    </row>
    <row r="51" spans="1:13" x14ac:dyDescent="0.25">
      <c r="A51" s="1699"/>
      <c r="B51" s="12" t="s">
        <v>143</v>
      </c>
      <c r="C51" s="11" t="s">
        <v>1651</v>
      </c>
      <c r="D51" s="10"/>
      <c r="E51" s="10"/>
      <c r="F51" s="10"/>
      <c r="G51" s="10"/>
      <c r="H51" s="10"/>
      <c r="I51" s="10"/>
      <c r="J51" s="10"/>
      <c r="K51" s="10"/>
      <c r="L51" s="10"/>
      <c r="M51" s="9"/>
    </row>
    <row r="52" spans="1:13" x14ac:dyDescent="0.25">
      <c r="A52" s="1699"/>
      <c r="B52" s="12" t="s">
        <v>144</v>
      </c>
      <c r="C52" s="11" t="s">
        <v>1511</v>
      </c>
      <c r="D52" s="10"/>
      <c r="E52" s="10"/>
      <c r="F52" s="10"/>
      <c r="G52" s="10"/>
      <c r="H52" s="10"/>
      <c r="I52" s="10"/>
      <c r="J52" s="10"/>
      <c r="K52" s="10"/>
      <c r="L52" s="10"/>
      <c r="M52" s="9"/>
    </row>
    <row r="53" spans="1:13" ht="15.75" customHeight="1" x14ac:dyDescent="0.25">
      <c r="A53" s="1506" t="s">
        <v>60</v>
      </c>
      <c r="B53" s="7" t="s">
        <v>145</v>
      </c>
      <c r="C53" s="1548" t="s">
        <v>1652</v>
      </c>
      <c r="D53" s="1550"/>
      <c r="E53" s="1550"/>
      <c r="F53" s="1550"/>
      <c r="G53" s="1550"/>
      <c r="H53" s="1550"/>
      <c r="I53" s="1550"/>
      <c r="J53" s="1550"/>
      <c r="K53" s="1550"/>
      <c r="L53" s="1550"/>
      <c r="M53" s="1551"/>
    </row>
    <row r="54" spans="1:13" x14ac:dyDescent="0.25">
      <c r="A54" s="1507"/>
      <c r="B54" s="7" t="s">
        <v>147</v>
      </c>
      <c r="C54" s="1548" t="s">
        <v>1653</v>
      </c>
      <c r="D54" s="1550"/>
      <c r="E54" s="1550"/>
      <c r="F54" s="1550"/>
      <c r="G54" s="1550"/>
      <c r="H54" s="1550"/>
      <c r="I54" s="1550"/>
      <c r="J54" s="1550"/>
      <c r="K54" s="1550"/>
      <c r="L54" s="1550"/>
      <c r="M54" s="1551"/>
    </row>
    <row r="55" spans="1:13" x14ac:dyDescent="0.25">
      <c r="A55" s="1507"/>
      <c r="B55" s="7" t="s">
        <v>149</v>
      </c>
      <c r="C55" s="1548" t="s">
        <v>244</v>
      </c>
      <c r="D55" s="1550"/>
      <c r="E55" s="1550"/>
      <c r="F55" s="1550"/>
      <c r="G55" s="1550"/>
      <c r="H55" s="1550"/>
      <c r="I55" s="1550"/>
      <c r="J55" s="1550"/>
      <c r="K55" s="1550"/>
      <c r="L55" s="1550"/>
      <c r="M55" s="1551"/>
    </row>
    <row r="56" spans="1:13" ht="15.75" customHeight="1" x14ac:dyDescent="0.25">
      <c r="A56" s="1507"/>
      <c r="B56" s="8" t="s">
        <v>151</v>
      </c>
      <c r="C56" s="1548" t="s">
        <v>1654</v>
      </c>
      <c r="D56" s="1550"/>
      <c r="E56" s="1550"/>
      <c r="F56" s="1550"/>
      <c r="G56" s="1550"/>
      <c r="H56" s="1550"/>
      <c r="I56" s="1550"/>
      <c r="J56" s="1550"/>
      <c r="K56" s="1550"/>
      <c r="L56" s="1550"/>
      <c r="M56" s="1551"/>
    </row>
    <row r="57" spans="1:13" ht="15.75" customHeight="1" x14ac:dyDescent="0.25">
      <c r="A57" s="1507"/>
      <c r="B57" s="7" t="s">
        <v>153</v>
      </c>
      <c r="C57" s="2199" t="s">
        <v>1655</v>
      </c>
      <c r="D57" s="1550"/>
      <c r="E57" s="1550"/>
      <c r="F57" s="1550"/>
      <c r="G57" s="1550"/>
      <c r="H57" s="1550"/>
      <c r="I57" s="1550"/>
      <c r="J57" s="1550"/>
      <c r="K57" s="1550"/>
      <c r="L57" s="1550"/>
      <c r="M57" s="1551"/>
    </row>
    <row r="58" spans="1:13" ht="16.5" thickBot="1" x14ac:dyDescent="0.3">
      <c r="A58" s="1510"/>
      <c r="B58" s="7" t="s">
        <v>155</v>
      </c>
      <c r="C58" s="1548"/>
      <c r="D58" s="1550"/>
      <c r="E58" s="1550"/>
      <c r="F58" s="1550"/>
      <c r="G58" s="1550"/>
      <c r="H58" s="1550"/>
      <c r="I58" s="1550"/>
      <c r="J58" s="1550"/>
      <c r="K58" s="1550"/>
      <c r="L58" s="1550"/>
      <c r="M58" s="1551"/>
    </row>
    <row r="59" spans="1:13" ht="15.75" customHeight="1" x14ac:dyDescent="0.25">
      <c r="A59" s="1506" t="s">
        <v>156</v>
      </c>
      <c r="B59" s="6" t="s">
        <v>157</v>
      </c>
      <c r="C59" s="1548" t="s">
        <v>1039</v>
      </c>
      <c r="D59" s="1550"/>
      <c r="E59" s="1550"/>
      <c r="F59" s="1550"/>
      <c r="G59" s="1550"/>
      <c r="H59" s="1550"/>
      <c r="I59" s="1550"/>
      <c r="J59" s="1550"/>
      <c r="K59" s="1550"/>
      <c r="L59" s="1550"/>
      <c r="M59" s="1551"/>
    </row>
    <row r="60" spans="1:13" ht="30" customHeight="1" x14ac:dyDescent="0.25">
      <c r="A60" s="1507"/>
      <c r="B60" s="6" t="s">
        <v>158</v>
      </c>
      <c r="C60" s="1548" t="s">
        <v>1656</v>
      </c>
      <c r="D60" s="1550"/>
      <c r="E60" s="1550"/>
      <c r="F60" s="1550"/>
      <c r="G60" s="1550"/>
      <c r="H60" s="1550"/>
      <c r="I60" s="1550"/>
      <c r="J60" s="1550"/>
      <c r="K60" s="1550"/>
      <c r="L60" s="1550"/>
      <c r="M60" s="1551"/>
    </row>
    <row r="61" spans="1:13" ht="30" customHeight="1" thickBot="1" x14ac:dyDescent="0.3">
      <c r="A61" s="1507"/>
      <c r="B61" s="5" t="s">
        <v>79</v>
      </c>
      <c r="C61" s="1548" t="s">
        <v>244</v>
      </c>
      <c r="D61" s="1550"/>
      <c r="E61" s="1550"/>
      <c r="F61" s="1550"/>
      <c r="G61" s="1550"/>
      <c r="H61" s="1550"/>
      <c r="I61" s="1550"/>
      <c r="J61" s="1550"/>
      <c r="K61" s="1550"/>
      <c r="L61" s="1550"/>
      <c r="M61" s="1551"/>
    </row>
    <row r="62" spans="1:13" ht="16.5" thickBot="1" x14ac:dyDescent="0.3">
      <c r="A62" s="4" t="s">
        <v>64</v>
      </c>
      <c r="B62" s="3"/>
      <c r="C62" s="1707"/>
      <c r="D62" s="1708"/>
      <c r="E62" s="1708"/>
      <c r="F62" s="1708"/>
      <c r="G62" s="1708"/>
      <c r="H62" s="1708"/>
      <c r="I62" s="1708"/>
      <c r="J62" s="1708"/>
      <c r="K62" s="1708"/>
      <c r="L62" s="1708"/>
      <c r="M62" s="1709"/>
    </row>
  </sheetData>
  <mergeCells count="49">
    <mergeCell ref="C13:M13"/>
    <mergeCell ref="C11:M11"/>
    <mergeCell ref="B8:B10"/>
    <mergeCell ref="F9:G9"/>
    <mergeCell ref="I9:J9"/>
    <mergeCell ref="C8:D9"/>
    <mergeCell ref="F14:M14"/>
    <mergeCell ref="C12:M12"/>
    <mergeCell ref="A2:A15"/>
    <mergeCell ref="C2:M2"/>
    <mergeCell ref="C3:M3"/>
    <mergeCell ref="F4:G4"/>
    <mergeCell ref="C7:D7"/>
    <mergeCell ref="B14:B15"/>
    <mergeCell ref="C14:D14"/>
    <mergeCell ref="C15:M15"/>
    <mergeCell ref="I7:M7"/>
    <mergeCell ref="C5:M5"/>
    <mergeCell ref="C6:M6"/>
    <mergeCell ref="C10:D10"/>
    <mergeCell ref="F10:G10"/>
    <mergeCell ref="I10:J10"/>
    <mergeCell ref="A16:A52"/>
    <mergeCell ref="C16:M16"/>
    <mergeCell ref="C17:M17"/>
    <mergeCell ref="B18:B24"/>
    <mergeCell ref="B25:B28"/>
    <mergeCell ref="C50:M50"/>
    <mergeCell ref="L46:M47"/>
    <mergeCell ref="C49:M49"/>
    <mergeCell ref="B32:B34"/>
    <mergeCell ref="B35:B44"/>
    <mergeCell ref="F43:G43"/>
    <mergeCell ref="H43:I43"/>
    <mergeCell ref="B45:B48"/>
    <mergeCell ref="F46:F47"/>
    <mergeCell ref="G46:J47"/>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type="list" allowBlank="1" showInputMessage="1" showErrorMessage="1" sqref="I7:M7" xr:uid="{00000000-0002-0000-3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D00-000002000000}"/>
    <dataValidation allowBlank="1" showInputMessage="1" showErrorMessage="1" prompt="Identifique la meta ODS a que le apunta el indicador de producto. Seleccione de la lista desplegable." sqref="E14" xr:uid="{00000000-0002-0000-3D00-000003000000}"/>
    <dataValidation allowBlank="1" showInputMessage="1" showErrorMessage="1" prompt="Identifique el ODS a que le apunta el indicador de producto. Seleccione de la lista desplegable._x000a_" sqref="B14:B15" xr:uid="{00000000-0002-0000-3D00-000004000000}"/>
    <dataValidation allowBlank="1" showInputMessage="1" showErrorMessage="1" prompt="Incluir una ficha por cada indicador, ya sea de producto o de resultado" sqref="B1" xr:uid="{00000000-0002-0000-3D00-000005000000}"/>
    <dataValidation allowBlank="1" showInputMessage="1" showErrorMessage="1" prompt="Seleccione de la lista desplegable" sqref="B4 B7 H7" xr:uid="{00000000-0002-0000-3D00-000006000000}"/>
  </dataValidations>
  <hyperlinks>
    <hyperlink ref="C57" r:id="rId1" xr:uid="{00000000-0004-0000-3D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7" tint="0.39997558519241921"/>
  </sheetPr>
  <dimension ref="A1:M62"/>
  <sheetViews>
    <sheetView topLeftCell="B12" zoomScaleNormal="100" workbookViewId="0">
      <selection activeCell="C12" sqref="C12:M12"/>
    </sheetView>
  </sheetViews>
  <sheetFormatPr baseColWidth="10" defaultColWidth="11.42578125" defaultRowHeight="15.75" x14ac:dyDescent="0.25"/>
  <cols>
    <col min="1" max="1" width="25.140625" style="1" customWidth="1"/>
    <col min="2" max="2" width="39.140625" style="2" customWidth="1"/>
    <col min="3" max="5" width="11.42578125" style="1"/>
    <col min="6" max="6" width="18.28515625" style="1" customWidth="1"/>
    <col min="7" max="16384" width="11.42578125" style="1"/>
  </cols>
  <sheetData>
    <row r="1" spans="1:13" ht="16.5" thickBot="1" x14ac:dyDescent="0.3">
      <c r="A1" s="110"/>
      <c r="B1" s="109" t="s">
        <v>1657</v>
      </c>
      <c r="C1" s="108"/>
      <c r="D1" s="108"/>
      <c r="E1" s="108"/>
      <c r="F1" s="108"/>
      <c r="G1" s="108"/>
      <c r="H1" s="108"/>
      <c r="I1" s="108"/>
      <c r="J1" s="108"/>
      <c r="K1" s="108"/>
      <c r="L1" s="108"/>
      <c r="M1" s="107"/>
    </row>
    <row r="2" spans="1:13" ht="48.75" customHeight="1" x14ac:dyDescent="0.25">
      <c r="A2" s="1542" t="s">
        <v>67</v>
      </c>
      <c r="B2" s="106" t="s">
        <v>68</v>
      </c>
      <c r="C2" s="1545" t="s">
        <v>1658</v>
      </c>
      <c r="D2" s="2215"/>
      <c r="E2" s="2215"/>
      <c r="F2" s="2215"/>
      <c r="G2" s="2215"/>
      <c r="H2" s="2215"/>
      <c r="I2" s="2215"/>
      <c r="J2" s="2215"/>
      <c r="K2" s="2215"/>
      <c r="L2" s="2215"/>
      <c r="M2" s="2216"/>
    </row>
    <row r="3" spans="1:13" ht="31.5" x14ac:dyDescent="0.25">
      <c r="A3" s="1543"/>
      <c r="B3" s="13" t="s">
        <v>1016</v>
      </c>
      <c r="C3" s="1548" t="s">
        <v>1643</v>
      </c>
      <c r="D3" s="2206"/>
      <c r="E3" s="2206"/>
      <c r="F3" s="2206"/>
      <c r="G3" s="2206"/>
      <c r="H3" s="2206"/>
      <c r="I3" s="2206"/>
      <c r="J3" s="2206"/>
      <c r="K3" s="2206"/>
      <c r="L3" s="2206"/>
      <c r="M3" s="2207"/>
    </row>
    <row r="4" spans="1:13" x14ac:dyDescent="0.25">
      <c r="A4" s="1543"/>
      <c r="B4" s="65" t="s">
        <v>72</v>
      </c>
      <c r="C4" s="105" t="s">
        <v>135</v>
      </c>
      <c r="D4" s="104"/>
      <c r="E4" s="103"/>
      <c r="F4" s="1553" t="s">
        <v>74</v>
      </c>
      <c r="G4" s="1554"/>
      <c r="H4" s="102">
        <v>403</v>
      </c>
      <c r="I4" s="101"/>
      <c r="J4" s="101"/>
      <c r="K4" s="101"/>
      <c r="L4" s="101"/>
      <c r="M4" s="100"/>
    </row>
    <row r="5" spans="1:13" x14ac:dyDescent="0.25">
      <c r="A5" s="1543"/>
      <c r="B5" s="65" t="s">
        <v>75</v>
      </c>
      <c r="C5" s="2208" t="s">
        <v>1644</v>
      </c>
      <c r="D5" s="2209"/>
      <c r="E5" s="2209"/>
      <c r="F5" s="2209"/>
      <c r="G5" s="2209"/>
      <c r="H5" s="2209"/>
      <c r="I5" s="2209"/>
      <c r="J5" s="2209"/>
      <c r="K5" s="2209"/>
      <c r="L5" s="2209"/>
      <c r="M5" s="2210"/>
    </row>
    <row r="6" spans="1:13" x14ac:dyDescent="0.25">
      <c r="A6" s="1543"/>
      <c r="B6" s="65" t="s">
        <v>76</v>
      </c>
      <c r="C6" s="1548" t="s">
        <v>1645</v>
      </c>
      <c r="D6" s="1550"/>
      <c r="E6" s="1550"/>
      <c r="F6" s="1550"/>
      <c r="G6" s="1550"/>
      <c r="H6" s="1550"/>
      <c r="I6" s="1550"/>
      <c r="J6" s="1550"/>
      <c r="K6" s="1550"/>
      <c r="L6" s="1550"/>
      <c r="M6" s="1551"/>
    </row>
    <row r="7" spans="1:13" x14ac:dyDescent="0.25">
      <c r="A7" s="1543"/>
      <c r="B7" s="13" t="s">
        <v>929</v>
      </c>
      <c r="C7" s="1685" t="s">
        <v>243</v>
      </c>
      <c r="D7" s="1686"/>
      <c r="E7" s="99"/>
      <c r="F7" s="99"/>
      <c r="G7" s="98"/>
      <c r="H7" s="97" t="s">
        <v>79</v>
      </c>
      <c r="I7" s="1687" t="s">
        <v>244</v>
      </c>
      <c r="J7" s="1686"/>
      <c r="K7" s="1686"/>
      <c r="L7" s="1686"/>
      <c r="M7" s="1688"/>
    </row>
    <row r="8" spans="1:13" x14ac:dyDescent="0.25">
      <c r="A8" s="1543"/>
      <c r="B8" s="1689" t="s">
        <v>77</v>
      </c>
      <c r="C8" s="1710"/>
      <c r="D8" s="1711"/>
      <c r="E8" s="95"/>
      <c r="F8" s="95"/>
      <c r="G8" s="95"/>
      <c r="H8" s="95"/>
      <c r="I8" s="95"/>
      <c r="J8" s="95"/>
      <c r="K8" s="95"/>
      <c r="L8" s="61"/>
      <c r="M8" s="60"/>
    </row>
    <row r="9" spans="1:13" x14ac:dyDescent="0.25">
      <c r="A9" s="1543"/>
      <c r="B9" s="1690"/>
      <c r="C9" s="1712"/>
      <c r="D9" s="1713"/>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65.25" customHeight="1" x14ac:dyDescent="0.25">
      <c r="A11" s="1543"/>
      <c r="B11" s="13" t="s">
        <v>85</v>
      </c>
      <c r="C11" s="1514" t="s">
        <v>1646</v>
      </c>
      <c r="D11" s="2213"/>
      <c r="E11" s="2213"/>
      <c r="F11" s="2213"/>
      <c r="G11" s="2213"/>
      <c r="H11" s="2213"/>
      <c r="I11" s="2213"/>
      <c r="J11" s="2213"/>
      <c r="K11" s="2213"/>
      <c r="L11" s="2213"/>
      <c r="M11" s="2214"/>
    </row>
    <row r="12" spans="1:13" ht="365.25" customHeight="1" x14ac:dyDescent="0.25">
      <c r="A12" s="1543"/>
      <c r="B12" s="13" t="s">
        <v>1021</v>
      </c>
      <c r="C12" s="1692" t="s">
        <v>2188</v>
      </c>
      <c r="D12" s="2202"/>
      <c r="E12" s="2202"/>
      <c r="F12" s="2202"/>
      <c r="G12" s="2202"/>
      <c r="H12" s="2202"/>
      <c r="I12" s="2202"/>
      <c r="J12" s="2202"/>
      <c r="K12" s="2202"/>
      <c r="L12" s="2202"/>
      <c r="M12" s="2203"/>
    </row>
    <row r="13" spans="1:13" ht="31.5" customHeight="1" x14ac:dyDescent="0.25">
      <c r="A13" s="1543"/>
      <c r="B13" s="13" t="s">
        <v>1023</v>
      </c>
      <c r="C13" s="1514" t="s">
        <v>1659</v>
      </c>
      <c r="D13" s="2211"/>
      <c r="E13" s="2211"/>
      <c r="F13" s="2211"/>
      <c r="G13" s="2211"/>
      <c r="H13" s="2211"/>
      <c r="I13" s="2211"/>
      <c r="J13" s="2211"/>
      <c r="K13" s="2211"/>
      <c r="L13" s="2211"/>
      <c r="M13" s="2212"/>
    </row>
    <row r="14" spans="1:13" ht="45.75" customHeight="1" x14ac:dyDescent="0.25">
      <c r="A14" s="1543"/>
      <c r="B14" s="1689" t="s">
        <v>1025</v>
      </c>
      <c r="C14" s="1517" t="s">
        <v>294</v>
      </c>
      <c r="D14" s="1518"/>
      <c r="E14" s="93" t="s">
        <v>1026</v>
      </c>
      <c r="F14" s="1540" t="s">
        <v>1027</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622</v>
      </c>
      <c r="D16" s="1515"/>
      <c r="E16" s="1515"/>
      <c r="F16" s="1515"/>
      <c r="G16" s="1515"/>
      <c r="H16" s="1515"/>
      <c r="I16" s="1515"/>
      <c r="J16" s="1515"/>
      <c r="K16" s="1515"/>
      <c r="L16" s="1515"/>
      <c r="M16" s="1516"/>
    </row>
    <row r="17" spans="1:13" ht="52.5" customHeight="1" x14ac:dyDescent="0.25">
      <c r="A17" s="1699"/>
      <c r="B17" s="12" t="s">
        <v>1028</v>
      </c>
      <c r="C17" s="1514" t="s">
        <v>621</v>
      </c>
      <c r="D17" s="1515"/>
      <c r="E17" s="1515"/>
      <c r="F17" s="1515"/>
      <c r="G17" s="1515"/>
      <c r="H17" s="1515"/>
      <c r="I17" s="1515"/>
      <c r="J17" s="1515"/>
      <c r="K17" s="1515"/>
      <c r="L17" s="1515"/>
      <c r="M17" s="151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t="s">
        <v>100</v>
      </c>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100</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68" t="s">
        <v>111</v>
      </c>
      <c r="E30" s="57"/>
      <c r="F30" s="55" t="s">
        <v>112</v>
      </c>
      <c r="G30" s="67" t="s">
        <v>111</v>
      </c>
      <c r="H30" s="57"/>
      <c r="I30" s="55" t="s">
        <v>113</v>
      </c>
      <c r="J30" s="120"/>
      <c r="K30" s="116"/>
      <c r="L30" s="119"/>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2023</v>
      </c>
      <c r="E33" s="54"/>
      <c r="F33" s="57" t="s">
        <v>116</v>
      </c>
      <c r="G33" s="56" t="s">
        <v>1610</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v>0.1</v>
      </c>
      <c r="E37" s="36"/>
      <c r="F37" s="29">
        <v>0.1</v>
      </c>
      <c r="G37" s="36"/>
      <c r="H37" s="29">
        <v>0.2</v>
      </c>
      <c r="I37" s="36"/>
      <c r="J37" s="29">
        <v>0.2</v>
      </c>
      <c r="K37" s="36"/>
      <c r="L37" s="29">
        <v>0.2</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v>0.2</v>
      </c>
      <c r="E39" s="36"/>
      <c r="F39" s="29"/>
      <c r="G39" s="36"/>
      <c r="H39" s="29"/>
      <c r="I39" s="36"/>
      <c r="J39" s="29"/>
      <c r="K39" s="36"/>
      <c r="L39" s="29"/>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v>1</v>
      </c>
      <c r="G43" s="1525"/>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100</v>
      </c>
      <c r="F47" s="1530"/>
      <c r="G47" s="1531"/>
      <c r="H47" s="1531"/>
      <c r="I47" s="1531"/>
      <c r="J47" s="1531"/>
      <c r="K47" s="15"/>
      <c r="L47" s="1534"/>
      <c r="M47" s="1535"/>
    </row>
    <row r="48" spans="1:13" ht="25.5" customHeight="1" x14ac:dyDescent="0.25">
      <c r="A48" s="1699"/>
      <c r="B48" s="1529"/>
      <c r="C48" s="17"/>
      <c r="D48" s="16"/>
      <c r="E48" s="16"/>
      <c r="F48" s="16"/>
      <c r="G48" s="16"/>
      <c r="H48" s="16"/>
      <c r="I48" s="16"/>
      <c r="J48" s="16"/>
      <c r="K48" s="16"/>
      <c r="L48" s="15"/>
      <c r="M48" s="14"/>
    </row>
    <row r="49" spans="1:13" ht="29.25" customHeight="1" x14ac:dyDescent="0.25">
      <c r="A49" s="1699"/>
      <c r="B49" s="13" t="s">
        <v>139</v>
      </c>
      <c r="C49" s="1514" t="s">
        <v>1649</v>
      </c>
      <c r="D49" s="2200"/>
      <c r="E49" s="2200"/>
      <c r="F49" s="2200"/>
      <c r="G49" s="2200"/>
      <c r="H49" s="2200"/>
      <c r="I49" s="2200"/>
      <c r="J49" s="2200"/>
      <c r="K49" s="2200"/>
      <c r="L49" s="2200"/>
      <c r="M49" s="2201"/>
    </row>
    <row r="50" spans="1:13" ht="15.75" customHeight="1" x14ac:dyDescent="0.25">
      <c r="A50" s="1699"/>
      <c r="B50" s="12" t="s">
        <v>141</v>
      </c>
      <c r="C50" s="1514" t="s">
        <v>1650</v>
      </c>
      <c r="D50" s="2200"/>
      <c r="E50" s="2200"/>
      <c r="F50" s="2200"/>
      <c r="G50" s="2200"/>
      <c r="H50" s="2200"/>
      <c r="I50" s="2200"/>
      <c r="J50" s="2200"/>
      <c r="K50" s="2200"/>
      <c r="L50" s="2200"/>
      <c r="M50" s="2201"/>
    </row>
    <row r="51" spans="1:13" x14ac:dyDescent="0.25">
      <c r="A51" s="1699"/>
      <c r="B51" s="12" t="s">
        <v>143</v>
      </c>
      <c r="C51" s="11" t="s">
        <v>1651</v>
      </c>
      <c r="D51" s="10"/>
      <c r="E51" s="10"/>
      <c r="F51" s="10"/>
      <c r="G51" s="10"/>
      <c r="H51" s="10"/>
      <c r="I51" s="10"/>
      <c r="J51" s="10"/>
      <c r="K51" s="10"/>
      <c r="L51" s="10"/>
      <c r="M51" s="9"/>
    </row>
    <row r="52" spans="1:13" x14ac:dyDescent="0.25">
      <c r="A52" s="1699"/>
      <c r="B52" s="12" t="s">
        <v>144</v>
      </c>
      <c r="C52" s="11" t="s">
        <v>1511</v>
      </c>
      <c r="D52" s="10"/>
      <c r="E52" s="10"/>
      <c r="F52" s="10"/>
      <c r="G52" s="10"/>
      <c r="H52" s="10"/>
      <c r="I52" s="10"/>
      <c r="J52" s="10"/>
      <c r="K52" s="10"/>
      <c r="L52" s="10"/>
      <c r="M52" s="9"/>
    </row>
    <row r="53" spans="1:13" ht="15.75" customHeight="1" x14ac:dyDescent="0.25">
      <c r="A53" s="1506" t="s">
        <v>60</v>
      </c>
      <c r="B53" s="7" t="s">
        <v>145</v>
      </c>
      <c r="C53" s="1548" t="s">
        <v>1652</v>
      </c>
      <c r="D53" s="1550"/>
      <c r="E53" s="1550"/>
      <c r="F53" s="1550"/>
      <c r="G53" s="1550"/>
      <c r="H53" s="1550"/>
      <c r="I53" s="1550"/>
      <c r="J53" s="1550"/>
      <c r="K53" s="1550"/>
      <c r="L53" s="1550"/>
      <c r="M53" s="1551"/>
    </row>
    <row r="54" spans="1:13" ht="15.75" customHeight="1" x14ac:dyDescent="0.25">
      <c r="A54" s="1507"/>
      <c r="B54" s="7" t="s">
        <v>147</v>
      </c>
      <c r="C54" s="1548" t="s">
        <v>1653</v>
      </c>
      <c r="D54" s="1550"/>
      <c r="E54" s="1550"/>
      <c r="F54" s="1550"/>
      <c r="G54" s="1550"/>
      <c r="H54" s="1550"/>
      <c r="I54" s="1550"/>
      <c r="J54" s="1550"/>
      <c r="K54" s="1550"/>
      <c r="L54" s="1550"/>
      <c r="M54" s="1551"/>
    </row>
    <row r="55" spans="1:13" ht="15.75" customHeight="1" x14ac:dyDescent="0.25">
      <c r="A55" s="1507"/>
      <c r="B55" s="7" t="s">
        <v>149</v>
      </c>
      <c r="C55" s="1548" t="s">
        <v>244</v>
      </c>
      <c r="D55" s="1550"/>
      <c r="E55" s="1550"/>
      <c r="F55" s="1550"/>
      <c r="G55" s="1550"/>
      <c r="H55" s="1550"/>
      <c r="I55" s="1550"/>
      <c r="J55" s="1550"/>
      <c r="K55" s="1550"/>
      <c r="L55" s="1550"/>
      <c r="M55" s="1551"/>
    </row>
    <row r="56" spans="1:13" ht="15.75" customHeight="1" x14ac:dyDescent="0.25">
      <c r="A56" s="1507"/>
      <c r="B56" s="8" t="s">
        <v>151</v>
      </c>
      <c r="C56" s="1548" t="s">
        <v>1654</v>
      </c>
      <c r="D56" s="1550"/>
      <c r="E56" s="1550"/>
      <c r="F56" s="1550"/>
      <c r="G56" s="1550"/>
      <c r="H56" s="1550"/>
      <c r="I56" s="1550"/>
      <c r="J56" s="1550"/>
      <c r="K56" s="1550"/>
      <c r="L56" s="1550"/>
      <c r="M56" s="1551"/>
    </row>
    <row r="57" spans="1:13" ht="15.75" customHeight="1" x14ac:dyDescent="0.25">
      <c r="A57" s="1507"/>
      <c r="B57" s="7" t="s">
        <v>153</v>
      </c>
      <c r="C57" s="2199" t="s">
        <v>1655</v>
      </c>
      <c r="D57" s="1550"/>
      <c r="E57" s="1550"/>
      <c r="F57" s="1550"/>
      <c r="G57" s="1550"/>
      <c r="H57" s="1550"/>
      <c r="I57" s="1550"/>
      <c r="J57" s="1550"/>
      <c r="K57" s="1550"/>
      <c r="L57" s="1550"/>
      <c r="M57" s="1551"/>
    </row>
    <row r="58" spans="1:13" ht="16.5" thickBot="1" x14ac:dyDescent="0.3">
      <c r="A58" s="1510"/>
      <c r="B58" s="7" t="s">
        <v>155</v>
      </c>
      <c r="C58" s="1548"/>
      <c r="D58" s="1550"/>
      <c r="E58" s="1550"/>
      <c r="F58" s="1550"/>
      <c r="G58" s="1550"/>
      <c r="H58" s="1550"/>
      <c r="I58" s="1550"/>
      <c r="J58" s="1550"/>
      <c r="K58" s="1550"/>
      <c r="L58" s="1550"/>
      <c r="M58" s="1551"/>
    </row>
    <row r="59" spans="1:13" ht="15.75" customHeight="1" x14ac:dyDescent="0.25">
      <c r="A59" s="1506" t="s">
        <v>156</v>
      </c>
      <c r="B59" s="6" t="s">
        <v>157</v>
      </c>
      <c r="C59" s="1548" t="s">
        <v>1039</v>
      </c>
      <c r="D59" s="1550"/>
      <c r="E59" s="1550"/>
      <c r="F59" s="1550"/>
      <c r="G59" s="1550"/>
      <c r="H59" s="1550"/>
      <c r="I59" s="1550"/>
      <c r="J59" s="1550"/>
      <c r="K59" s="1550"/>
      <c r="L59" s="1550"/>
      <c r="M59" s="1551"/>
    </row>
    <row r="60" spans="1:13" ht="30" customHeight="1" x14ac:dyDescent="0.25">
      <c r="A60" s="1507"/>
      <c r="B60" s="6" t="s">
        <v>158</v>
      </c>
      <c r="C60" s="1548" t="s">
        <v>1656</v>
      </c>
      <c r="D60" s="1550"/>
      <c r="E60" s="1550"/>
      <c r="F60" s="1550"/>
      <c r="G60" s="1550"/>
      <c r="H60" s="1550"/>
      <c r="I60" s="1550"/>
      <c r="J60" s="1550"/>
      <c r="K60" s="1550"/>
      <c r="L60" s="1550"/>
      <c r="M60" s="1551"/>
    </row>
    <row r="61" spans="1:13" ht="30" customHeight="1" thickBot="1" x14ac:dyDescent="0.3">
      <c r="A61" s="1507"/>
      <c r="B61" s="5" t="s">
        <v>79</v>
      </c>
      <c r="C61" s="1548" t="s">
        <v>244</v>
      </c>
      <c r="D61" s="1550"/>
      <c r="E61" s="1550"/>
      <c r="F61" s="1550"/>
      <c r="G61" s="1550"/>
      <c r="H61" s="1550"/>
      <c r="I61" s="1550"/>
      <c r="J61" s="1550"/>
      <c r="K61" s="1550"/>
      <c r="L61" s="1550"/>
      <c r="M61" s="1551"/>
    </row>
    <row r="62" spans="1:13" ht="16.5" thickBot="1" x14ac:dyDescent="0.3">
      <c r="A62" s="4" t="s">
        <v>64</v>
      </c>
      <c r="B62" s="3"/>
      <c r="C62" s="1707"/>
      <c r="D62" s="1708"/>
      <c r="E62" s="1708"/>
      <c r="F62" s="1708"/>
      <c r="G62" s="1708"/>
      <c r="H62" s="1708"/>
      <c r="I62" s="1708"/>
      <c r="J62" s="1708"/>
      <c r="K62" s="1708"/>
      <c r="L62" s="1708"/>
      <c r="M62" s="1709"/>
    </row>
  </sheetData>
  <mergeCells count="49">
    <mergeCell ref="B35:B44"/>
    <mergeCell ref="F43:G43"/>
    <mergeCell ref="B18:B24"/>
    <mergeCell ref="B14:B15"/>
    <mergeCell ref="C14:D14"/>
    <mergeCell ref="C15:M15"/>
    <mergeCell ref="F14:M14"/>
    <mergeCell ref="B25:B28"/>
    <mergeCell ref="A2:A15"/>
    <mergeCell ref="F4:G4"/>
    <mergeCell ref="C7:D7"/>
    <mergeCell ref="C56:M56"/>
    <mergeCell ref="A16:A52"/>
    <mergeCell ref="C16:M16"/>
    <mergeCell ref="B45:B48"/>
    <mergeCell ref="I10:J10"/>
    <mergeCell ref="C5:M5"/>
    <mergeCell ref="F10:G10"/>
    <mergeCell ref="C6:M6"/>
    <mergeCell ref="I7:M7"/>
    <mergeCell ref="B8:B10"/>
    <mergeCell ref="F9:G9"/>
    <mergeCell ref="I9:J9"/>
    <mergeCell ref="B32:B34"/>
    <mergeCell ref="A59:A61"/>
    <mergeCell ref="C59:M59"/>
    <mergeCell ref="C60:M60"/>
    <mergeCell ref="C61:M61"/>
    <mergeCell ref="F46:F47"/>
    <mergeCell ref="G46:J47"/>
    <mergeCell ref="L46:M47"/>
    <mergeCell ref="C49:M49"/>
    <mergeCell ref="C50:M50"/>
    <mergeCell ref="A53:A58"/>
    <mergeCell ref="C62:M62"/>
    <mergeCell ref="C2:M2"/>
    <mergeCell ref="C3:M3"/>
    <mergeCell ref="C57:M57"/>
    <mergeCell ref="C58:M58"/>
    <mergeCell ref="C17:M17"/>
    <mergeCell ref="H43:I43"/>
    <mergeCell ref="C53:M53"/>
    <mergeCell ref="C54:M54"/>
    <mergeCell ref="C55:M55"/>
    <mergeCell ref="C10:D10"/>
    <mergeCell ref="C11:M11"/>
    <mergeCell ref="C12:M12"/>
    <mergeCell ref="C13:M13"/>
    <mergeCell ref="C8:D9"/>
  </mergeCells>
  <dataValidations count="7">
    <dataValidation allowBlank="1" showInputMessage="1" showErrorMessage="1" prompt="Seleccione de la lista desplegable" sqref="B4 B7 H7" xr:uid="{00000000-0002-0000-3E00-000000000000}"/>
    <dataValidation allowBlank="1" showInputMessage="1" showErrorMessage="1" prompt="Incluir una ficha por cada indicador, ya sea de producto o de resultado" sqref="B1" xr:uid="{00000000-0002-0000-3E00-000001000000}"/>
    <dataValidation allowBlank="1" showInputMessage="1" showErrorMessage="1" prompt="Identifique el ODS a que le apunta el indicador de producto. Seleccione de la lista desplegable._x000a_" sqref="B14:B15" xr:uid="{00000000-0002-0000-3E00-000002000000}"/>
    <dataValidation allowBlank="1" showInputMessage="1" showErrorMessage="1" prompt="Identifique la meta ODS a que le apunta el indicador de producto. Seleccione de la lista desplegable." sqref="E14" xr:uid="{00000000-0002-0000-3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5000000}"/>
    <dataValidation type="list" allowBlank="1" showInputMessage="1" showErrorMessage="1" sqref="I7:M7" xr:uid="{00000000-0002-0000-3E00-000006000000}">
      <formula1>INDIRECT($C$7)</formula1>
    </dataValidation>
  </dataValidations>
  <hyperlinks>
    <hyperlink ref="C57" r:id="rId1" xr:uid="{00000000-0004-0000-3E00-000000000000}"/>
  </hyperlinks>
  <pageMargins left="0.7" right="0.7" top="0.75" bottom="0.75" header="0.3" footer="0.3"/>
  <pageSetup paperSize="9" orientation="portrait" horizontalDpi="1200" verticalDpi="120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39997558519241921"/>
  </sheetPr>
  <dimension ref="A1:M62"/>
  <sheetViews>
    <sheetView zoomScale="90" zoomScaleNormal="9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1660</v>
      </c>
      <c r="C1" s="108"/>
      <c r="D1" s="108"/>
      <c r="E1" s="108"/>
      <c r="F1" s="108"/>
      <c r="G1" s="108"/>
      <c r="H1" s="108"/>
      <c r="I1" s="108"/>
      <c r="J1" s="108"/>
      <c r="K1" s="108"/>
      <c r="L1" s="108"/>
      <c r="M1" s="107"/>
    </row>
    <row r="2" spans="1:13" ht="43.5" customHeight="1" x14ac:dyDescent="0.25">
      <c r="A2" s="1542" t="s">
        <v>67</v>
      </c>
      <c r="B2" s="106" t="s">
        <v>68</v>
      </c>
      <c r="C2" s="2217" t="s">
        <v>1661</v>
      </c>
      <c r="D2" s="2218"/>
      <c r="E2" s="2218"/>
      <c r="F2" s="2218"/>
      <c r="G2" s="2218"/>
      <c r="H2" s="2218"/>
      <c r="I2" s="2218"/>
      <c r="J2" s="2218"/>
      <c r="K2" s="2218"/>
      <c r="L2" s="2218"/>
      <c r="M2" s="2219"/>
    </row>
    <row r="3" spans="1:13" ht="31.5" customHeight="1" x14ac:dyDescent="0.25">
      <c r="A3" s="1543"/>
      <c r="B3" s="13" t="s">
        <v>1016</v>
      </c>
      <c r="C3" s="1849" t="s">
        <v>1662</v>
      </c>
      <c r="D3" s="1850"/>
      <c r="E3" s="1850"/>
      <c r="F3" s="1850"/>
      <c r="G3" s="1850"/>
      <c r="H3" s="1850"/>
      <c r="I3" s="1850"/>
      <c r="J3" s="1850"/>
      <c r="K3" s="1850"/>
      <c r="L3" s="1850"/>
      <c r="M3" s="1851"/>
    </row>
    <row r="4" spans="1:13" ht="49.5" customHeight="1" x14ac:dyDescent="0.25">
      <c r="A4" s="1543"/>
      <c r="B4" s="65" t="s">
        <v>72</v>
      </c>
      <c r="C4" s="1" t="s">
        <v>448</v>
      </c>
      <c r="D4" s="1520" t="s">
        <v>1663</v>
      </c>
      <c r="E4" s="1552"/>
      <c r="F4" s="1749" t="s">
        <v>74</v>
      </c>
      <c r="G4" s="1750"/>
      <c r="H4" s="102">
        <v>422</v>
      </c>
      <c r="I4" s="1832" t="s">
        <v>1664</v>
      </c>
      <c r="J4" s="1521"/>
      <c r="K4" s="1521"/>
      <c r="L4" s="1521"/>
      <c r="M4" s="1522"/>
    </row>
    <row r="5" spans="1:13" ht="15.75" customHeight="1" x14ac:dyDescent="0.25">
      <c r="A5" s="1543"/>
      <c r="B5" s="65" t="s">
        <v>75</v>
      </c>
      <c r="C5" s="1520" t="s">
        <v>1665</v>
      </c>
      <c r="D5" s="1521"/>
      <c r="E5" s="1521"/>
      <c r="F5" s="1521"/>
      <c r="G5" s="1521"/>
      <c r="H5" s="1521"/>
      <c r="I5" s="1521"/>
      <c r="J5" s="1521"/>
      <c r="K5" s="1521"/>
      <c r="L5" s="1521"/>
      <c r="M5" s="1522"/>
    </row>
    <row r="6" spans="1:13" ht="15.75" customHeight="1" x14ac:dyDescent="0.25">
      <c r="A6" s="1543"/>
      <c r="B6" s="65" t="s">
        <v>76</v>
      </c>
      <c r="C6" s="1520" t="s">
        <v>1666</v>
      </c>
      <c r="D6" s="1521"/>
      <c r="E6" s="1521"/>
      <c r="F6" s="1521"/>
      <c r="G6" s="1521"/>
      <c r="H6" s="1521"/>
      <c r="I6" s="1521"/>
      <c r="J6" s="1521"/>
      <c r="K6" s="1521"/>
      <c r="L6" s="1521"/>
      <c r="M6" s="1522"/>
    </row>
    <row r="7" spans="1:13" x14ac:dyDescent="0.25">
      <c r="A7" s="1543"/>
      <c r="B7" s="13" t="s">
        <v>929</v>
      </c>
      <c r="C7" s="1685"/>
      <c r="D7" s="1686"/>
      <c r="E7" s="99"/>
      <c r="F7" s="99" t="s">
        <v>1667</v>
      </c>
      <c r="G7" s="98"/>
      <c r="H7" s="97" t="s">
        <v>79</v>
      </c>
      <c r="I7" s="1687" t="s">
        <v>1668</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96.75" customHeight="1" x14ac:dyDescent="0.25">
      <c r="A11" s="1543"/>
      <c r="B11" s="13" t="s">
        <v>85</v>
      </c>
      <c r="C11" s="1846" t="s">
        <v>1669</v>
      </c>
      <c r="D11" s="1854"/>
      <c r="E11" s="1854"/>
      <c r="F11" s="1854"/>
      <c r="G11" s="1854"/>
      <c r="H11" s="1854"/>
      <c r="I11" s="1854"/>
      <c r="J11" s="1854"/>
      <c r="K11" s="1854"/>
      <c r="L11" s="1854"/>
      <c r="M11" s="1855"/>
    </row>
    <row r="12" spans="1:13" ht="205.5" customHeight="1" x14ac:dyDescent="0.25">
      <c r="A12" s="1543"/>
      <c r="B12" s="13" t="s">
        <v>1021</v>
      </c>
      <c r="C12" s="1846" t="s">
        <v>1670</v>
      </c>
      <c r="D12" s="1854"/>
      <c r="E12" s="1854"/>
      <c r="F12" s="1854"/>
      <c r="G12" s="1854"/>
      <c r="H12" s="1854"/>
      <c r="I12" s="1854"/>
      <c r="J12" s="1854"/>
      <c r="K12" s="1854"/>
      <c r="L12" s="1854"/>
      <c r="M12" s="1855"/>
    </row>
    <row r="13" spans="1:13" ht="31.5" customHeight="1" x14ac:dyDescent="0.25">
      <c r="A13" s="1543"/>
      <c r="B13" s="13" t="s">
        <v>1023</v>
      </c>
      <c r="C13" s="1514" t="s">
        <v>1671</v>
      </c>
      <c r="D13" s="2211"/>
      <c r="E13" s="2211"/>
      <c r="F13" s="2211"/>
      <c r="G13" s="2211"/>
      <c r="H13" s="2211"/>
      <c r="I13" s="2211"/>
      <c r="J13" s="2211"/>
      <c r="K13" s="2211"/>
      <c r="L13" s="2211"/>
      <c r="M13" s="2212"/>
    </row>
    <row r="14" spans="1:13" ht="85.5" customHeight="1" x14ac:dyDescent="0.25">
      <c r="A14" s="1543"/>
      <c r="B14" s="1689" t="s">
        <v>1025</v>
      </c>
      <c r="C14" s="1846" t="s">
        <v>1672</v>
      </c>
      <c r="D14" s="1854"/>
      <c r="E14" s="277" t="s">
        <v>1026</v>
      </c>
      <c r="F14" s="2220" t="s">
        <v>626</v>
      </c>
      <c r="G14" s="1854"/>
      <c r="H14" s="1854"/>
      <c r="I14" s="1854"/>
      <c r="J14" s="1854"/>
      <c r="K14" s="1854"/>
      <c r="L14" s="1854"/>
      <c r="M14" s="1855"/>
    </row>
    <row r="15" spans="1:13" x14ac:dyDescent="0.25">
      <c r="A15" s="1543"/>
      <c r="B15" s="1690"/>
      <c r="C15" s="1776"/>
      <c r="D15" s="1777"/>
      <c r="E15" s="1777"/>
      <c r="F15" s="1777"/>
      <c r="G15" s="1777"/>
      <c r="H15" s="1777"/>
      <c r="I15" s="1777"/>
      <c r="J15" s="1777"/>
      <c r="K15" s="1777"/>
      <c r="L15" s="1777"/>
      <c r="M15" s="1778"/>
    </row>
    <row r="16" spans="1:13" ht="15.75" customHeight="1" x14ac:dyDescent="0.25">
      <c r="A16" s="1698" t="s">
        <v>48</v>
      </c>
      <c r="B16" s="12" t="s">
        <v>87</v>
      </c>
      <c r="C16" s="1846" t="s">
        <v>627</v>
      </c>
      <c r="D16" s="1854"/>
      <c r="E16" s="1854"/>
      <c r="F16" s="1854"/>
      <c r="G16" s="1854"/>
      <c r="H16" s="1854"/>
      <c r="I16" s="1854"/>
      <c r="J16" s="1854"/>
      <c r="K16" s="1854"/>
      <c r="L16" s="1854"/>
      <c r="M16" s="1855"/>
    </row>
    <row r="17" spans="1:13" ht="40.5" customHeight="1" x14ac:dyDescent="0.25">
      <c r="A17" s="1699"/>
      <c r="B17" s="12" t="s">
        <v>1028</v>
      </c>
      <c r="C17" s="1846" t="s">
        <v>1673</v>
      </c>
      <c r="D17" s="1854"/>
      <c r="E17" s="1854"/>
      <c r="F17" s="1854"/>
      <c r="G17" s="1854"/>
      <c r="H17" s="1854"/>
      <c r="I17" s="1854"/>
      <c r="J17" s="1854"/>
      <c r="K17" s="1854"/>
      <c r="L17" s="1854"/>
      <c r="M17" s="1855"/>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278" t="s">
        <v>90</v>
      </c>
      <c r="D20" s="279"/>
      <c r="E20" s="280" t="s">
        <v>91</v>
      </c>
      <c r="F20" s="279"/>
      <c r="G20" s="280" t="s">
        <v>92</v>
      </c>
      <c r="H20" s="279"/>
      <c r="I20" s="280" t="s">
        <v>93</v>
      </c>
      <c r="J20" s="281" t="s">
        <v>100</v>
      </c>
      <c r="K20" s="280"/>
      <c r="L20" s="280"/>
      <c r="M20" s="282"/>
    </row>
    <row r="21" spans="1:13" x14ac:dyDescent="0.25">
      <c r="A21" s="1699"/>
      <c r="B21" s="1528"/>
      <c r="C21" s="278" t="s">
        <v>94</v>
      </c>
      <c r="D21" s="283"/>
      <c r="E21" s="280" t="s">
        <v>95</v>
      </c>
      <c r="F21" s="284"/>
      <c r="G21" s="280" t="s">
        <v>96</v>
      </c>
      <c r="H21" s="284"/>
      <c r="I21" s="280"/>
      <c r="J21" s="285"/>
      <c r="K21" s="280"/>
      <c r="L21" s="280"/>
      <c r="M21" s="282"/>
    </row>
    <row r="22" spans="1:13" x14ac:dyDescent="0.25">
      <c r="A22" s="1699"/>
      <c r="B22" s="1528"/>
      <c r="C22" s="278" t="s">
        <v>97</v>
      </c>
      <c r="D22" s="283"/>
      <c r="E22" s="280" t="s">
        <v>98</v>
      </c>
      <c r="F22" s="283"/>
      <c r="G22" s="280"/>
      <c r="H22" s="285"/>
      <c r="I22" s="280"/>
      <c r="J22" s="285"/>
      <c r="K22" s="280"/>
      <c r="L22" s="280"/>
      <c r="M22" s="282"/>
    </row>
    <row r="23" spans="1:13" x14ac:dyDescent="0.25">
      <c r="A23" s="1699"/>
      <c r="B23" s="1528"/>
      <c r="C23" s="278" t="s">
        <v>99</v>
      </c>
      <c r="D23" s="284"/>
      <c r="E23" s="280" t="s">
        <v>101</v>
      </c>
      <c r="F23" s="82"/>
      <c r="G23" s="82"/>
      <c r="H23" s="82"/>
      <c r="I23" s="82"/>
      <c r="J23" s="82"/>
      <c r="K23" s="82"/>
      <c r="L23" s="82"/>
      <c r="M23" s="81"/>
    </row>
    <row r="24" spans="1:13" ht="9.75" customHeight="1" x14ac:dyDescent="0.25">
      <c r="A24" s="1699"/>
      <c r="B24" s="1529"/>
      <c r="C24" s="286"/>
      <c r="D24" s="287"/>
      <c r="E24" s="287"/>
      <c r="F24" s="287"/>
      <c r="G24" s="287"/>
      <c r="H24" s="287"/>
      <c r="I24" s="287"/>
      <c r="J24" s="287"/>
      <c r="K24" s="287"/>
      <c r="L24" s="287"/>
      <c r="M24" s="288"/>
    </row>
    <row r="25" spans="1:13" x14ac:dyDescent="0.25">
      <c r="A25" s="1699"/>
      <c r="B25" s="1539" t="s">
        <v>103</v>
      </c>
      <c r="C25" s="289"/>
      <c r="D25" s="290"/>
      <c r="E25" s="290"/>
      <c r="F25" s="290"/>
      <c r="G25" s="290"/>
      <c r="H25" s="290"/>
      <c r="I25" s="290"/>
      <c r="J25" s="290"/>
      <c r="K25" s="290"/>
      <c r="L25" s="61"/>
      <c r="M25" s="60"/>
    </row>
    <row r="26" spans="1:13" x14ac:dyDescent="0.25">
      <c r="A26" s="1699"/>
      <c r="B26" s="1528"/>
      <c r="C26" s="278" t="s">
        <v>104</v>
      </c>
      <c r="D26" s="284"/>
      <c r="E26" s="291"/>
      <c r="F26" s="280" t="s">
        <v>105</v>
      </c>
      <c r="G26" s="292" t="s">
        <v>100</v>
      </c>
      <c r="H26" s="291"/>
      <c r="I26" s="280" t="s">
        <v>106</v>
      </c>
      <c r="J26" s="283"/>
      <c r="K26" s="291"/>
      <c r="L26" s="15"/>
      <c r="M26" s="14"/>
    </row>
    <row r="27" spans="1:13" x14ac:dyDescent="0.25">
      <c r="A27" s="1699"/>
      <c r="B27" s="1528"/>
      <c r="C27" s="278" t="s">
        <v>107</v>
      </c>
      <c r="D27" s="79"/>
      <c r="E27" s="15"/>
      <c r="F27" s="280" t="s">
        <v>108</v>
      </c>
      <c r="G27" s="284"/>
      <c r="H27" s="15"/>
      <c r="I27" s="77"/>
      <c r="J27" s="15"/>
      <c r="K27" s="76"/>
      <c r="L27" s="15"/>
      <c r="M27" s="14"/>
    </row>
    <row r="28" spans="1:13" x14ac:dyDescent="0.25">
      <c r="A28" s="1699"/>
      <c r="B28" s="1529"/>
      <c r="C28" s="293"/>
      <c r="D28" s="294"/>
      <c r="E28" s="294"/>
      <c r="F28" s="294"/>
      <c r="G28" s="294"/>
      <c r="H28" s="294"/>
      <c r="I28" s="294"/>
      <c r="J28" s="294"/>
      <c r="K28" s="294"/>
      <c r="L28" s="16"/>
      <c r="M28" s="48"/>
    </row>
    <row r="29" spans="1:13" x14ac:dyDescent="0.25">
      <c r="A29" s="1699"/>
      <c r="B29" s="70" t="s">
        <v>109</v>
      </c>
      <c r="C29" s="295"/>
      <c r="D29" s="296"/>
      <c r="E29" s="296"/>
      <c r="F29" s="296"/>
      <c r="G29" s="296"/>
      <c r="H29" s="296"/>
      <c r="I29" s="296"/>
      <c r="J29" s="296"/>
      <c r="K29" s="296"/>
      <c r="L29" s="296"/>
      <c r="M29" s="297"/>
    </row>
    <row r="30" spans="1:13" ht="33.75" customHeight="1" x14ac:dyDescent="0.25">
      <c r="A30" s="1699"/>
      <c r="B30" s="70"/>
      <c r="C30" s="298" t="s">
        <v>110</v>
      </c>
      <c r="D30" s="284">
        <v>959</v>
      </c>
      <c r="E30" s="291"/>
      <c r="F30" s="299" t="s">
        <v>112</v>
      </c>
      <c r="G30" s="284">
        <v>2021</v>
      </c>
      <c r="H30" s="291"/>
      <c r="I30" s="299" t="s">
        <v>113</v>
      </c>
      <c r="J30" s="2220" t="s">
        <v>1674</v>
      </c>
      <c r="K30" s="1854"/>
      <c r="L30" s="2221"/>
      <c r="M30" s="300"/>
    </row>
    <row r="31" spans="1:13" x14ac:dyDescent="0.25">
      <c r="A31" s="1699"/>
      <c r="B31" s="65"/>
      <c r="C31" s="286"/>
      <c r="D31" s="287"/>
      <c r="E31" s="287"/>
      <c r="F31" s="287"/>
      <c r="G31" s="287"/>
      <c r="H31" s="287"/>
      <c r="I31" s="287"/>
      <c r="J31" s="287"/>
      <c r="K31" s="287"/>
      <c r="L31" s="287"/>
      <c r="M31" s="288"/>
    </row>
    <row r="32" spans="1:13" x14ac:dyDescent="0.25">
      <c r="A32" s="1699"/>
      <c r="B32" s="1539" t="s">
        <v>114</v>
      </c>
      <c r="C32" s="63"/>
      <c r="D32" s="62"/>
      <c r="E32" s="62"/>
      <c r="F32" s="62"/>
      <c r="G32" s="62"/>
      <c r="H32" s="62"/>
      <c r="I32" s="62"/>
      <c r="J32" s="62"/>
      <c r="K32" s="62"/>
      <c r="L32" s="61"/>
      <c r="M32" s="60"/>
    </row>
    <row r="33" spans="1:13" x14ac:dyDescent="0.25">
      <c r="A33" s="1699"/>
      <c r="B33" s="1528"/>
      <c r="C33" s="301" t="s">
        <v>115</v>
      </c>
      <c r="D33" s="58">
        <v>2022</v>
      </c>
      <c r="E33" s="54"/>
      <c r="F33" s="291" t="s">
        <v>116</v>
      </c>
      <c r="G33" s="302" t="s">
        <v>997</v>
      </c>
      <c r="H33" s="54"/>
      <c r="I33" s="299"/>
      <c r="J33" s="54"/>
      <c r="K33" s="54"/>
      <c r="L33" s="15"/>
      <c r="M33" s="14"/>
    </row>
    <row r="34" spans="1:13" x14ac:dyDescent="0.25">
      <c r="A34" s="1699"/>
      <c r="B34" s="1529"/>
      <c r="C34" s="286"/>
      <c r="D34" s="52"/>
      <c r="E34" s="49"/>
      <c r="F34" s="287"/>
      <c r="G34" s="49"/>
      <c r="H34" s="49"/>
      <c r="I34" s="303"/>
      <c r="J34" s="49"/>
      <c r="K34" s="49"/>
      <c r="L34" s="16"/>
      <c r="M34" s="48"/>
    </row>
    <row r="35" spans="1:13" x14ac:dyDescent="0.25">
      <c r="A35" s="1699"/>
      <c r="B35" s="1539" t="s">
        <v>117</v>
      </c>
      <c r="C35" s="304"/>
      <c r="D35" s="305"/>
      <c r="E35" s="305"/>
      <c r="F35" s="305"/>
      <c r="G35" s="305"/>
      <c r="H35" s="305"/>
      <c r="I35" s="305"/>
      <c r="J35" s="305"/>
      <c r="K35" s="305"/>
      <c r="L35" s="305"/>
      <c r="M35" s="306"/>
    </row>
    <row r="36" spans="1:13" x14ac:dyDescent="0.25">
      <c r="A36" s="1699"/>
      <c r="B36" s="1528"/>
      <c r="C36" s="307"/>
      <c r="D36" s="308" t="s">
        <v>118</v>
      </c>
      <c r="E36" s="308"/>
      <c r="F36" s="308" t="s">
        <v>119</v>
      </c>
      <c r="G36" s="308"/>
      <c r="H36" s="309" t="s">
        <v>120</v>
      </c>
      <c r="I36" s="309"/>
      <c r="J36" s="309" t="s">
        <v>121</v>
      </c>
      <c r="K36" s="308"/>
      <c r="L36" s="308" t="s">
        <v>122</v>
      </c>
      <c r="M36" s="310"/>
    </row>
    <row r="37" spans="1:13" x14ac:dyDescent="0.25">
      <c r="A37" s="1699"/>
      <c r="B37" s="1528"/>
      <c r="C37" s="307"/>
      <c r="D37" s="1374">
        <v>600</v>
      </c>
      <c r="E37" s="1375"/>
      <c r="F37" s="1374">
        <v>600</v>
      </c>
      <c r="G37" s="1375"/>
      <c r="H37" s="1374">
        <v>600</v>
      </c>
      <c r="I37" s="1375"/>
      <c r="J37" s="1374">
        <v>600</v>
      </c>
      <c r="K37" s="1375"/>
      <c r="L37" s="1374">
        <v>600</v>
      </c>
      <c r="M37" s="311"/>
    </row>
    <row r="38" spans="1:13" x14ac:dyDescent="0.25">
      <c r="A38" s="1699"/>
      <c r="B38" s="1528"/>
      <c r="C38" s="307"/>
      <c r="D38" s="308" t="s">
        <v>123</v>
      </c>
      <c r="E38" s="308"/>
      <c r="F38" s="308" t="s">
        <v>124</v>
      </c>
      <c r="G38" s="308"/>
      <c r="H38" s="309" t="s">
        <v>125</v>
      </c>
      <c r="I38" s="309"/>
      <c r="J38" s="309" t="s">
        <v>126</v>
      </c>
      <c r="K38" s="308"/>
      <c r="L38" s="308" t="s">
        <v>127</v>
      </c>
      <c r="M38" s="312"/>
    </row>
    <row r="39" spans="1:13" x14ac:dyDescent="0.25">
      <c r="A39" s="1699"/>
      <c r="B39" s="1528"/>
      <c r="C39" s="307"/>
      <c r="D39" s="1374">
        <v>600</v>
      </c>
      <c r="E39" s="1375"/>
      <c r="F39" s="1374">
        <v>600</v>
      </c>
      <c r="G39" s="1375"/>
      <c r="H39" s="1374">
        <v>600</v>
      </c>
      <c r="I39" s="1375"/>
      <c r="J39" s="1374">
        <v>600</v>
      </c>
      <c r="K39" s="1375"/>
      <c r="L39" s="1374">
        <v>600</v>
      </c>
      <c r="M39" s="311"/>
    </row>
    <row r="40" spans="1:13" x14ac:dyDescent="0.25">
      <c r="A40" s="1699"/>
      <c r="B40" s="1528"/>
      <c r="C40" s="307"/>
      <c r="D40" s="308" t="s">
        <v>128</v>
      </c>
      <c r="E40" s="308"/>
      <c r="F40" s="308" t="s">
        <v>129</v>
      </c>
      <c r="G40" s="308"/>
      <c r="H40" s="309" t="s">
        <v>130</v>
      </c>
      <c r="I40" s="309"/>
      <c r="J40" s="309" t="s">
        <v>131</v>
      </c>
      <c r="K40" s="308"/>
      <c r="L40" s="308" t="s">
        <v>132</v>
      </c>
      <c r="M40" s="312"/>
    </row>
    <row r="41" spans="1:13" x14ac:dyDescent="0.25">
      <c r="A41" s="1699"/>
      <c r="B41" s="1528"/>
      <c r="C41" s="307"/>
      <c r="D41" s="1374">
        <v>600</v>
      </c>
      <c r="E41" s="1375"/>
      <c r="F41" s="1374">
        <v>600</v>
      </c>
      <c r="G41" s="1375"/>
      <c r="H41" s="1374">
        <v>600</v>
      </c>
      <c r="I41" s="1375"/>
      <c r="J41" s="1374"/>
      <c r="K41" s="1375"/>
      <c r="L41" s="1374"/>
      <c r="M41" s="311"/>
    </row>
    <row r="42" spans="1:13" x14ac:dyDescent="0.25">
      <c r="A42" s="1699"/>
      <c r="B42" s="1528"/>
      <c r="C42" s="307"/>
      <c r="D42" s="313" t="s">
        <v>132</v>
      </c>
      <c r="E42" s="313"/>
      <c r="F42" s="314" t="s">
        <v>133</v>
      </c>
      <c r="G42" s="314"/>
      <c r="H42" s="315"/>
      <c r="I42" s="315"/>
      <c r="J42" s="316"/>
      <c r="K42" s="316"/>
      <c r="L42" s="316"/>
      <c r="M42" s="317"/>
    </row>
    <row r="43" spans="1:13" x14ac:dyDescent="0.25">
      <c r="A43" s="1699"/>
      <c r="B43" s="1528"/>
      <c r="C43" s="307"/>
      <c r="D43" s="1374"/>
      <c r="E43" s="1375"/>
      <c r="F43" s="2222">
        <v>7800</v>
      </c>
      <c r="G43" s="2223"/>
      <c r="H43" s="2224"/>
      <c r="I43" s="2224"/>
      <c r="J43" s="308"/>
      <c r="K43" s="308"/>
      <c r="L43" s="308"/>
      <c r="M43" s="318"/>
    </row>
    <row r="44" spans="1:13" x14ac:dyDescent="0.25">
      <c r="A44" s="1699"/>
      <c r="B44" s="1528"/>
      <c r="C44" s="319"/>
      <c r="D44" s="313"/>
      <c r="E44" s="313"/>
      <c r="F44" s="313"/>
      <c r="G44" s="313"/>
      <c r="H44" s="320"/>
      <c r="I44" s="320"/>
      <c r="J44" s="320"/>
      <c r="K44" s="320"/>
      <c r="L44" s="320"/>
      <c r="M44" s="321"/>
    </row>
    <row r="45" spans="1:13" ht="18" customHeight="1" x14ac:dyDescent="0.25">
      <c r="A45" s="1699"/>
      <c r="B45" s="1539" t="s">
        <v>134</v>
      </c>
      <c r="C45" s="289"/>
      <c r="D45" s="290"/>
      <c r="E45" s="290"/>
      <c r="F45" s="290"/>
      <c r="G45" s="290"/>
      <c r="H45" s="290"/>
      <c r="I45" s="290"/>
      <c r="J45" s="290"/>
      <c r="K45" s="290"/>
      <c r="L45" s="15"/>
      <c r="M45" s="14"/>
    </row>
    <row r="46" spans="1:13" x14ac:dyDescent="0.25">
      <c r="A46" s="1699"/>
      <c r="B46" s="1528"/>
      <c r="C46" s="20"/>
      <c r="D46" s="23" t="s">
        <v>135</v>
      </c>
      <c r="E46" s="22" t="s">
        <v>136</v>
      </c>
      <c r="F46" s="2225" t="s">
        <v>137</v>
      </c>
      <c r="G46" s="1531" t="s">
        <v>1087</v>
      </c>
      <c r="H46" s="1531"/>
      <c r="I46" s="1531"/>
      <c r="J46" s="1531"/>
      <c r="K46" s="322" t="s">
        <v>138</v>
      </c>
      <c r="L46" s="1532"/>
      <c r="M46" s="1533"/>
    </row>
    <row r="47" spans="1:13" x14ac:dyDescent="0.25">
      <c r="A47" s="1699"/>
      <c r="B47" s="1528"/>
      <c r="C47" s="20"/>
      <c r="D47" s="323" t="s">
        <v>100</v>
      </c>
      <c r="E47" s="283"/>
      <c r="F47" s="2225"/>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88.5" customHeight="1" x14ac:dyDescent="0.25">
      <c r="A49" s="1699"/>
      <c r="B49" s="13" t="s">
        <v>139</v>
      </c>
      <c r="C49" s="1846" t="s">
        <v>1675</v>
      </c>
      <c r="D49" s="1854"/>
      <c r="E49" s="1854"/>
      <c r="F49" s="1854"/>
      <c r="G49" s="1854"/>
      <c r="H49" s="1854"/>
      <c r="I49" s="1854"/>
      <c r="J49" s="1854"/>
      <c r="K49" s="1854"/>
      <c r="L49" s="1854"/>
      <c r="M49" s="1855"/>
    </row>
    <row r="50" spans="1:13" ht="15.75" customHeight="1" x14ac:dyDescent="0.25">
      <c r="A50" s="1699"/>
      <c r="B50" s="12" t="s">
        <v>141</v>
      </c>
      <c r="C50" s="1846" t="s">
        <v>1676</v>
      </c>
      <c r="D50" s="1854"/>
      <c r="E50" s="1854"/>
      <c r="F50" s="1854"/>
      <c r="G50" s="1854"/>
      <c r="H50" s="1854"/>
      <c r="I50" s="1854"/>
      <c r="J50" s="1854"/>
      <c r="K50" s="1854"/>
      <c r="L50" s="1854"/>
      <c r="M50" s="1855"/>
    </row>
    <row r="51" spans="1:13" x14ac:dyDescent="0.25">
      <c r="A51" s="1699"/>
      <c r="B51" s="12" t="s">
        <v>143</v>
      </c>
      <c r="C51" s="1776">
        <v>10</v>
      </c>
      <c r="D51" s="1777"/>
      <c r="E51" s="1777"/>
      <c r="F51" s="1777"/>
      <c r="G51" s="1777"/>
      <c r="H51" s="1777"/>
      <c r="I51" s="1777"/>
      <c r="J51" s="1777"/>
      <c r="K51" s="1777"/>
      <c r="L51" s="1777"/>
      <c r="M51" s="1778"/>
    </row>
    <row r="52" spans="1:13" x14ac:dyDescent="0.25">
      <c r="A52" s="1699"/>
      <c r="B52" s="12" t="s">
        <v>144</v>
      </c>
      <c r="C52" s="2195">
        <v>44561</v>
      </c>
      <c r="D52" s="2226"/>
      <c r="E52" s="930"/>
      <c r="F52" s="930"/>
      <c r="G52" s="930"/>
      <c r="H52" s="930"/>
      <c r="I52" s="930"/>
      <c r="J52" s="930"/>
      <c r="K52" s="930"/>
      <c r="L52" s="930"/>
      <c r="M52" s="348"/>
    </row>
    <row r="53" spans="1:13" ht="15.75" customHeight="1" x14ac:dyDescent="0.25">
      <c r="A53" s="1506" t="s">
        <v>60</v>
      </c>
      <c r="B53" s="7" t="s">
        <v>145</v>
      </c>
      <c r="C53" s="1520" t="s">
        <v>630</v>
      </c>
      <c r="D53" s="1521"/>
      <c r="E53" s="1521"/>
      <c r="F53" s="1521"/>
      <c r="G53" s="1521"/>
      <c r="H53" s="1521"/>
      <c r="I53" s="1521"/>
      <c r="J53" s="1521"/>
      <c r="K53" s="1521"/>
      <c r="L53" s="1521"/>
      <c r="M53" s="1522"/>
    </row>
    <row r="54" spans="1:13" ht="15.75" customHeight="1" x14ac:dyDescent="0.25">
      <c r="A54" s="1507"/>
      <c r="B54" s="7" t="s">
        <v>147</v>
      </c>
      <c r="C54" s="1520" t="s">
        <v>1677</v>
      </c>
      <c r="D54" s="1521"/>
      <c r="E54" s="1521"/>
      <c r="F54" s="1521"/>
      <c r="G54" s="1521"/>
      <c r="H54" s="1521"/>
      <c r="I54" s="1521"/>
      <c r="J54" s="1521"/>
      <c r="K54" s="1521"/>
      <c r="L54" s="1521"/>
      <c r="M54" s="1522"/>
    </row>
    <row r="55" spans="1:13" ht="15.75" customHeight="1" x14ac:dyDescent="0.25">
      <c r="A55" s="1507"/>
      <c r="B55" s="7" t="s">
        <v>149</v>
      </c>
      <c r="C55" s="1520" t="s">
        <v>1678</v>
      </c>
      <c r="D55" s="1521"/>
      <c r="E55" s="1521"/>
      <c r="F55" s="1521"/>
      <c r="G55" s="1521"/>
      <c r="H55" s="1521"/>
      <c r="I55" s="1521"/>
      <c r="J55" s="1521"/>
      <c r="K55" s="1521"/>
      <c r="L55" s="1521"/>
      <c r="M55" s="1522"/>
    </row>
    <row r="56" spans="1:13" ht="15.75" customHeight="1" x14ac:dyDescent="0.25">
      <c r="A56" s="1507"/>
      <c r="B56" s="8" t="s">
        <v>151</v>
      </c>
      <c r="C56" s="1520" t="s">
        <v>1679</v>
      </c>
      <c r="D56" s="1521"/>
      <c r="E56" s="1521"/>
      <c r="F56" s="1521"/>
      <c r="G56" s="1521"/>
      <c r="H56" s="1521"/>
      <c r="I56" s="1521"/>
      <c r="J56" s="1521"/>
      <c r="K56" s="1521"/>
      <c r="L56" s="1521"/>
      <c r="M56" s="1522"/>
    </row>
    <row r="57" spans="1:13" ht="15.75" customHeight="1" x14ac:dyDescent="0.25">
      <c r="A57" s="1507"/>
      <c r="B57" s="7" t="s">
        <v>153</v>
      </c>
      <c r="C57" s="1523" t="s">
        <v>631</v>
      </c>
      <c r="D57" s="1521"/>
      <c r="E57" s="1521"/>
      <c r="F57" s="1521"/>
      <c r="G57" s="1521"/>
      <c r="H57" s="1521"/>
      <c r="I57" s="1521"/>
      <c r="J57" s="1521"/>
      <c r="K57" s="1521"/>
      <c r="L57" s="1521"/>
      <c r="M57" s="1522"/>
    </row>
    <row r="58" spans="1:13" ht="16.5" thickBot="1" x14ac:dyDescent="0.3">
      <c r="A58" s="1510"/>
      <c r="B58" s="7" t="s">
        <v>155</v>
      </c>
      <c r="C58" s="1520">
        <v>2417900</v>
      </c>
      <c r="D58" s="1521"/>
      <c r="E58" s="1521"/>
      <c r="F58" s="1521"/>
      <c r="G58" s="1521"/>
      <c r="H58" s="1521"/>
      <c r="I58" s="1521"/>
      <c r="J58" s="1521"/>
      <c r="K58" s="1521"/>
      <c r="L58" s="1521"/>
      <c r="M58" s="1522"/>
    </row>
    <row r="59" spans="1:13" ht="15.75" customHeight="1" x14ac:dyDescent="0.25">
      <c r="A59" s="1506" t="s">
        <v>156</v>
      </c>
      <c r="B59" s="6" t="s">
        <v>157</v>
      </c>
      <c r="C59" s="1548" t="s">
        <v>1680</v>
      </c>
      <c r="D59" s="1550"/>
      <c r="E59" s="1550"/>
      <c r="F59" s="1550"/>
      <c r="G59" s="1550"/>
      <c r="H59" s="1550"/>
      <c r="I59" s="1550"/>
      <c r="J59" s="1550"/>
      <c r="K59" s="1550"/>
      <c r="L59" s="1550"/>
      <c r="M59" s="1551"/>
    </row>
    <row r="60" spans="1:13" ht="30" customHeight="1" x14ac:dyDescent="0.25">
      <c r="A60" s="1507"/>
      <c r="B60" s="6" t="s">
        <v>158</v>
      </c>
      <c r="C60" s="1548" t="s">
        <v>1143</v>
      </c>
      <c r="D60" s="1550"/>
      <c r="E60" s="1550"/>
      <c r="F60" s="1550"/>
      <c r="G60" s="1550"/>
      <c r="H60" s="1550"/>
      <c r="I60" s="1550"/>
      <c r="J60" s="1550"/>
      <c r="K60" s="1550"/>
      <c r="L60" s="1550"/>
      <c r="M60" s="1551"/>
    </row>
    <row r="61" spans="1:13" ht="30" customHeight="1" thickBot="1" x14ac:dyDescent="0.3">
      <c r="A61" s="1507"/>
      <c r="B61" s="5" t="s">
        <v>79</v>
      </c>
      <c r="C61" s="1548" t="s">
        <v>1678</v>
      </c>
      <c r="D61" s="1550"/>
      <c r="E61" s="1550"/>
      <c r="F61" s="1550"/>
      <c r="G61" s="1550"/>
      <c r="H61" s="1550"/>
      <c r="I61" s="1550"/>
      <c r="J61" s="1550"/>
      <c r="K61" s="1550"/>
      <c r="L61" s="1550"/>
      <c r="M61" s="1551"/>
    </row>
    <row r="62" spans="1:13" ht="177" customHeight="1" thickBot="1" x14ac:dyDescent="0.3">
      <c r="A62" s="4" t="s">
        <v>64</v>
      </c>
      <c r="B62" s="3"/>
      <c r="C62" s="1826" t="s">
        <v>1681</v>
      </c>
      <c r="D62" s="1708"/>
      <c r="E62" s="1708"/>
      <c r="F62" s="1708"/>
      <c r="G62" s="1708"/>
      <c r="H62" s="1708"/>
      <c r="I62" s="1708"/>
      <c r="J62" s="1708"/>
      <c r="K62" s="1708"/>
      <c r="L62" s="1708"/>
      <c r="M62" s="1709"/>
    </row>
  </sheetData>
  <mergeCells count="54">
    <mergeCell ref="A59:A61"/>
    <mergeCell ref="C59:M59"/>
    <mergeCell ref="C60:M60"/>
    <mergeCell ref="C61:M61"/>
    <mergeCell ref="C62:M62"/>
    <mergeCell ref="C51:M51"/>
    <mergeCell ref="A53:A58"/>
    <mergeCell ref="C53:M53"/>
    <mergeCell ref="C54:M54"/>
    <mergeCell ref="C55:M55"/>
    <mergeCell ref="C56:M56"/>
    <mergeCell ref="C57:M57"/>
    <mergeCell ref="C58:M58"/>
    <mergeCell ref="C52:D52"/>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3F00-000000000000}"/>
    <dataValidation allowBlank="1" showInputMessage="1" showErrorMessage="1" prompt="Incluir una ficha por cada indicador, ya sea de producto o de resultado" sqref="B1" xr:uid="{00000000-0002-0000-3F00-000001000000}"/>
    <dataValidation allowBlank="1" showInputMessage="1" showErrorMessage="1" prompt="Identifique el ODS a que le apunta el indicador de producto. Seleccione de la lista desplegable._x000a_" sqref="B14:B15" xr:uid="{00000000-0002-0000-3F00-000002000000}"/>
    <dataValidation allowBlank="1" showInputMessage="1" showErrorMessage="1" prompt="Identifique la meta ODS a que le apunta el indicador de producto. Seleccione de la lista desplegable." sqref="E14" xr:uid="{00000000-0002-0000-3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F00-000005000000}"/>
    <dataValidation type="list" allowBlank="1" showInputMessage="1" showErrorMessage="1" sqref="I7:M7" xr:uid="{00000000-0002-0000-3F00-000006000000}">
      <formula1>INDIRECT($C$7)</formula1>
    </dataValidation>
  </dataValidations>
  <hyperlinks>
    <hyperlink ref="C57" r:id="rId1" xr:uid="{00000000-0004-0000-3F00-000000000000}"/>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7" tint="0.39997558519241921"/>
  </sheetPr>
  <dimension ref="A1:M62"/>
  <sheetViews>
    <sheetView topLeftCell="A12" zoomScale="85" zoomScaleNormal="85" workbookViewId="0">
      <selection activeCell="C7" sqref="C7:G7"/>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1682</v>
      </c>
      <c r="C1" s="108"/>
      <c r="D1" s="108"/>
      <c r="E1" s="108"/>
      <c r="F1" s="108"/>
      <c r="G1" s="108"/>
      <c r="H1" s="108"/>
      <c r="I1" s="108"/>
      <c r="J1" s="108"/>
      <c r="K1" s="108"/>
      <c r="L1" s="108"/>
      <c r="M1" s="107"/>
    </row>
    <row r="2" spans="1:13" ht="22.5" customHeight="1" x14ac:dyDescent="0.25">
      <c r="A2" s="1542" t="s">
        <v>67</v>
      </c>
      <c r="B2" s="106" t="s">
        <v>68</v>
      </c>
      <c r="C2" s="1744" t="s">
        <v>634</v>
      </c>
      <c r="D2" s="2215"/>
      <c r="E2" s="2215"/>
      <c r="F2" s="2215"/>
      <c r="G2" s="2215"/>
      <c r="H2" s="2215"/>
      <c r="I2" s="2215"/>
      <c r="J2" s="2215"/>
      <c r="K2" s="2215"/>
      <c r="L2" s="2215"/>
      <c r="M2" s="2216"/>
    </row>
    <row r="3" spans="1:13" ht="31.5" x14ac:dyDescent="0.25">
      <c r="A3" s="1543"/>
      <c r="B3" s="13" t="s">
        <v>1016</v>
      </c>
      <c r="C3" s="1849" t="s">
        <v>1683</v>
      </c>
      <c r="D3" s="1850"/>
      <c r="E3" s="1850"/>
      <c r="F3" s="1850"/>
      <c r="G3" s="1850"/>
      <c r="H3" s="1850"/>
      <c r="I3" s="1850"/>
      <c r="J3" s="1850"/>
      <c r="K3" s="1850"/>
      <c r="L3" s="1850"/>
      <c r="M3" s="1851"/>
    </row>
    <row r="4" spans="1:13" ht="69" customHeight="1" x14ac:dyDescent="0.25">
      <c r="A4" s="1543"/>
      <c r="B4" s="65" t="s">
        <v>72</v>
      </c>
      <c r="C4" s="105" t="s">
        <v>484</v>
      </c>
      <c r="D4" s="1747" t="s">
        <v>1684</v>
      </c>
      <c r="E4" s="2227"/>
      <c r="F4" s="1749" t="s">
        <v>74</v>
      </c>
      <c r="G4" s="1750"/>
      <c r="H4" s="102">
        <v>424</v>
      </c>
      <c r="I4" s="1747" t="s">
        <v>1685</v>
      </c>
      <c r="J4" s="2200"/>
      <c r="K4" s="2200"/>
      <c r="L4" s="2200"/>
      <c r="M4" s="2201"/>
    </row>
    <row r="5" spans="1:13" x14ac:dyDescent="0.25">
      <c r="A5" s="1543"/>
      <c r="B5" s="65" t="s">
        <v>75</v>
      </c>
      <c r="C5" s="1520" t="s">
        <v>1686</v>
      </c>
      <c r="D5" s="1521"/>
      <c r="E5" s="1521"/>
      <c r="F5" s="1521"/>
      <c r="G5" s="1521"/>
      <c r="H5" s="1521"/>
      <c r="I5" s="1521"/>
      <c r="J5" s="1521"/>
      <c r="K5" s="1521"/>
      <c r="L5" s="1521"/>
      <c r="M5" s="1522"/>
    </row>
    <row r="6" spans="1:13" x14ac:dyDescent="0.25">
      <c r="A6" s="1543"/>
      <c r="B6" s="65" t="s">
        <v>76</v>
      </c>
      <c r="C6" s="1520" t="s">
        <v>1687</v>
      </c>
      <c r="D6" s="1521"/>
      <c r="E6" s="1521"/>
      <c r="F6" s="1521"/>
      <c r="G6" s="1521"/>
      <c r="H6" s="1521"/>
      <c r="I6" s="1521"/>
      <c r="J6" s="1521"/>
      <c r="K6" s="1521"/>
      <c r="L6" s="1521"/>
      <c r="M6" s="1522"/>
    </row>
    <row r="7" spans="1:13" x14ac:dyDescent="0.25">
      <c r="A7" s="1543"/>
      <c r="B7" s="13" t="s">
        <v>929</v>
      </c>
      <c r="C7" s="1876" t="s">
        <v>556</v>
      </c>
      <c r="D7" s="1864"/>
      <c r="E7" s="1864"/>
      <c r="F7" s="1864"/>
      <c r="G7" s="1877"/>
      <c r="H7" s="97" t="s">
        <v>79</v>
      </c>
      <c r="I7" s="1687" t="s">
        <v>628</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1688</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94.5" customHeight="1" x14ac:dyDescent="0.25">
      <c r="A11" s="1543"/>
      <c r="B11" s="13" t="s">
        <v>85</v>
      </c>
      <c r="C11" s="1846" t="s">
        <v>1689</v>
      </c>
      <c r="D11" s="1854"/>
      <c r="E11" s="1854"/>
      <c r="F11" s="1854"/>
      <c r="G11" s="1854"/>
      <c r="H11" s="1854"/>
      <c r="I11" s="1854"/>
      <c r="J11" s="1854"/>
      <c r="K11" s="1854"/>
      <c r="L11" s="1854"/>
      <c r="M11" s="1855"/>
    </row>
    <row r="12" spans="1:13" ht="350.25" customHeight="1" x14ac:dyDescent="0.25">
      <c r="A12" s="1543"/>
      <c r="B12" s="13" t="s">
        <v>1021</v>
      </c>
      <c r="C12" s="1776" t="s">
        <v>1690</v>
      </c>
      <c r="D12" s="1777"/>
      <c r="E12" s="1777"/>
      <c r="F12" s="1777"/>
      <c r="G12" s="1777"/>
      <c r="H12" s="1777"/>
      <c r="I12" s="1777"/>
      <c r="J12" s="1777"/>
      <c r="K12" s="1777"/>
      <c r="L12" s="1777"/>
      <c r="M12" s="1778"/>
    </row>
    <row r="13" spans="1:13" ht="31.5" customHeight="1" x14ac:dyDescent="0.25">
      <c r="A13" s="1543"/>
      <c r="B13" s="13" t="s">
        <v>1023</v>
      </c>
      <c r="C13" s="1514" t="s">
        <v>1691</v>
      </c>
      <c r="D13" s="2211"/>
      <c r="E13" s="2211"/>
      <c r="F13" s="2211"/>
      <c r="G13" s="2211"/>
      <c r="H13" s="2211"/>
      <c r="I13" s="2211"/>
      <c r="J13" s="2211"/>
      <c r="K13" s="2211"/>
      <c r="L13" s="2211"/>
      <c r="M13" s="2212"/>
    </row>
    <row r="14" spans="1:13" ht="60" customHeight="1" x14ac:dyDescent="0.25">
      <c r="A14" s="1543"/>
      <c r="B14" s="1689" t="s">
        <v>1025</v>
      </c>
      <c r="C14" s="1738" t="s">
        <v>1483</v>
      </c>
      <c r="D14" s="1739"/>
      <c r="E14" s="127" t="s">
        <v>1026</v>
      </c>
      <c r="F14" s="1767" t="s">
        <v>535</v>
      </c>
      <c r="G14" s="2228"/>
      <c r="H14" s="2228"/>
      <c r="I14" s="2228"/>
      <c r="J14" s="2228"/>
      <c r="K14" s="2228"/>
      <c r="L14" s="2228"/>
      <c r="M14" s="2229"/>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38" t="s">
        <v>1692</v>
      </c>
      <c r="D16" s="1739"/>
      <c r="E16" s="1739"/>
      <c r="F16" s="1739"/>
      <c r="G16" s="1739"/>
      <c r="H16" s="1739"/>
      <c r="I16" s="1739"/>
      <c r="J16" s="1739"/>
      <c r="K16" s="1739"/>
      <c r="L16" s="1739"/>
      <c r="M16" s="1740"/>
    </row>
    <row r="17" spans="1:13" x14ac:dyDescent="0.25">
      <c r="A17" s="1699"/>
      <c r="B17" s="12" t="s">
        <v>1028</v>
      </c>
      <c r="C17" s="1738" t="s">
        <v>1693</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100</v>
      </c>
      <c r="E23" s="131" t="s">
        <v>101</v>
      </c>
      <c r="F23" s="1857" t="s">
        <v>1694</v>
      </c>
      <c r="G23" s="2233"/>
      <c r="H23" s="2233"/>
      <c r="I23" s="2233"/>
      <c r="J23" s="2233"/>
      <c r="K23" s="2233"/>
      <c r="L23" s="2233"/>
      <c r="M23" s="2234"/>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c r="K26" s="146"/>
      <c r="L26" s="15"/>
      <c r="M26" s="14"/>
    </row>
    <row r="27" spans="1:13" x14ac:dyDescent="0.25">
      <c r="A27" s="1699"/>
      <c r="B27" s="1528"/>
      <c r="C27" s="324" t="s">
        <v>107</v>
      </c>
      <c r="D27" s="79"/>
      <c r="E27" s="15"/>
      <c r="F27" s="131" t="s">
        <v>108</v>
      </c>
      <c r="G27" s="161" t="s">
        <v>100</v>
      </c>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35">
        <v>30</v>
      </c>
      <c r="E30" s="146"/>
      <c r="F30" s="145" t="s">
        <v>112</v>
      </c>
      <c r="G30" s="135">
        <v>2021</v>
      </c>
      <c r="H30" s="146"/>
      <c r="I30" s="145" t="s">
        <v>113</v>
      </c>
      <c r="J30" s="2235" t="s">
        <v>1695</v>
      </c>
      <c r="K30" s="2236"/>
      <c r="L30" s="2237"/>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2022</v>
      </c>
      <c r="E33" s="54"/>
      <c r="F33" s="146" t="s">
        <v>116</v>
      </c>
      <c r="G33" s="331"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v>
      </c>
      <c r="E37" s="36"/>
      <c r="F37" s="166">
        <v>20</v>
      </c>
      <c r="G37" s="36"/>
      <c r="H37" s="166">
        <v>20</v>
      </c>
      <c r="I37" s="36"/>
      <c r="J37" s="166">
        <v>20</v>
      </c>
      <c r="K37" s="36"/>
      <c r="L37" s="166">
        <v>20</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166">
        <v>20</v>
      </c>
      <c r="E39" s="36"/>
      <c r="F39" s="166">
        <v>20</v>
      </c>
      <c r="G39" s="36"/>
      <c r="H39" s="166">
        <v>20</v>
      </c>
      <c r="I39" s="36"/>
      <c r="J39" s="166">
        <v>20</v>
      </c>
      <c r="K39" s="36"/>
      <c r="L39" s="166">
        <v>20</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166">
        <v>20</v>
      </c>
      <c r="E41" s="36"/>
      <c r="F41" s="166">
        <v>20</v>
      </c>
      <c r="G41" s="36"/>
      <c r="H41" s="166">
        <v>20</v>
      </c>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832">
        <v>260</v>
      </c>
      <c r="G43" s="1521"/>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t="s">
        <v>1087</v>
      </c>
      <c r="H46" s="1531"/>
      <c r="I46" s="1531"/>
      <c r="J46" s="1531"/>
      <c r="K46" s="156" t="s">
        <v>101</v>
      </c>
      <c r="L46" s="1532"/>
      <c r="M46" s="1533"/>
    </row>
    <row r="47" spans="1:13" x14ac:dyDescent="0.25">
      <c r="A47" s="1699"/>
      <c r="B47" s="1528"/>
      <c r="C47" s="20"/>
      <c r="D47" s="19" t="s">
        <v>100</v>
      </c>
      <c r="E47" s="161"/>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89.25" customHeight="1" x14ac:dyDescent="0.25">
      <c r="A49" s="1699"/>
      <c r="B49" s="13" t="s">
        <v>139</v>
      </c>
      <c r="C49" s="1738" t="s">
        <v>1696</v>
      </c>
      <c r="D49" s="1739"/>
      <c r="E49" s="1739"/>
      <c r="F49" s="1739"/>
      <c r="G49" s="1739"/>
      <c r="H49" s="1739"/>
      <c r="I49" s="1739"/>
      <c r="J49" s="1739"/>
      <c r="K49" s="1739"/>
      <c r="L49" s="1739"/>
      <c r="M49" s="1740"/>
    </row>
    <row r="50" spans="1:13" ht="15.75" customHeight="1" x14ac:dyDescent="0.25">
      <c r="A50" s="1699"/>
      <c r="B50" s="12" t="s">
        <v>141</v>
      </c>
      <c r="C50" s="2230" t="s">
        <v>1697</v>
      </c>
      <c r="D50" s="2231"/>
      <c r="E50" s="2231"/>
      <c r="F50" s="2231"/>
      <c r="G50" s="2231"/>
      <c r="H50" s="2231"/>
      <c r="I50" s="2231"/>
      <c r="J50" s="2231"/>
      <c r="K50" s="2231"/>
      <c r="L50" s="2231"/>
      <c r="M50" s="2232"/>
    </row>
    <row r="51" spans="1:13" x14ac:dyDescent="0.25">
      <c r="A51" s="1699"/>
      <c r="B51" s="12" t="s">
        <v>143</v>
      </c>
      <c r="C51" s="1846">
        <v>10</v>
      </c>
      <c r="D51" s="1854"/>
      <c r="E51" s="1854"/>
      <c r="F51" s="1854"/>
      <c r="G51" s="1854"/>
      <c r="H51" s="1854"/>
      <c r="I51" s="1854"/>
      <c r="J51" s="1854"/>
      <c r="K51" s="1854"/>
      <c r="L51" s="1854"/>
      <c r="M51" s="1855"/>
    </row>
    <row r="52" spans="1:13" x14ac:dyDescent="0.25">
      <c r="A52" s="1699"/>
      <c r="B52" s="12" t="s">
        <v>144</v>
      </c>
      <c r="C52" s="2195">
        <v>44561</v>
      </c>
      <c r="D52" s="1854"/>
      <c r="E52" s="1854"/>
      <c r="F52" s="1854"/>
      <c r="G52" s="1854"/>
      <c r="H52" s="1854"/>
      <c r="I52" s="1854"/>
      <c r="J52" s="1854"/>
      <c r="K52" s="1854"/>
      <c r="L52" s="1854"/>
      <c r="M52" s="1855"/>
    </row>
    <row r="53" spans="1:13" ht="15.75" customHeight="1" x14ac:dyDescent="0.25">
      <c r="A53" s="1506" t="s">
        <v>60</v>
      </c>
      <c r="B53" s="7" t="s">
        <v>145</v>
      </c>
      <c r="C53" s="1520" t="s">
        <v>639</v>
      </c>
      <c r="D53" s="1521"/>
      <c r="E53" s="1521"/>
      <c r="F53" s="1521"/>
      <c r="G53" s="1521"/>
      <c r="H53" s="1521"/>
      <c r="I53" s="1521"/>
      <c r="J53" s="1521"/>
      <c r="K53" s="1521"/>
      <c r="L53" s="1521"/>
      <c r="M53" s="1522"/>
    </row>
    <row r="54" spans="1:13" ht="15.75" customHeight="1" x14ac:dyDescent="0.25">
      <c r="A54" s="1507"/>
      <c r="B54" s="7" t="s">
        <v>147</v>
      </c>
      <c r="C54" s="1520" t="s">
        <v>1698</v>
      </c>
      <c r="D54" s="1521"/>
      <c r="E54" s="1521"/>
      <c r="F54" s="1521"/>
      <c r="G54" s="1521"/>
      <c r="H54" s="1521"/>
      <c r="I54" s="1521"/>
      <c r="J54" s="1521"/>
      <c r="K54" s="1521"/>
      <c r="L54" s="1521"/>
      <c r="M54" s="1522"/>
    </row>
    <row r="55" spans="1:13" x14ac:dyDescent="0.25">
      <c r="A55" s="1507"/>
      <c r="B55" s="7" t="s">
        <v>149</v>
      </c>
      <c r="C55" s="1520" t="s">
        <v>1699</v>
      </c>
      <c r="D55" s="1521"/>
      <c r="E55" s="1521"/>
      <c r="F55" s="1521"/>
      <c r="G55" s="1521"/>
      <c r="H55" s="1521"/>
      <c r="I55" s="1521"/>
      <c r="J55" s="1521"/>
      <c r="K55" s="1521"/>
      <c r="L55" s="1521"/>
      <c r="M55" s="1522"/>
    </row>
    <row r="56" spans="1:13" ht="15.75" customHeight="1" x14ac:dyDescent="0.25">
      <c r="A56" s="1507"/>
      <c r="B56" s="8" t="s">
        <v>151</v>
      </c>
      <c r="C56" s="1520" t="s">
        <v>1700</v>
      </c>
      <c r="D56" s="1521"/>
      <c r="E56" s="1521"/>
      <c r="F56" s="1521"/>
      <c r="G56" s="1521"/>
      <c r="H56" s="1521"/>
      <c r="I56" s="1521"/>
      <c r="J56" s="1521"/>
      <c r="K56" s="1521"/>
      <c r="L56" s="1521"/>
      <c r="M56" s="1522"/>
    </row>
    <row r="57" spans="1:13" ht="15.75" customHeight="1" x14ac:dyDescent="0.25">
      <c r="A57" s="1507"/>
      <c r="B57" s="7" t="s">
        <v>153</v>
      </c>
      <c r="C57" s="1523" t="s">
        <v>640</v>
      </c>
      <c r="D57" s="1521"/>
      <c r="E57" s="1521"/>
      <c r="F57" s="1521"/>
      <c r="G57" s="1521"/>
      <c r="H57" s="1521"/>
      <c r="I57" s="1521"/>
      <c r="J57" s="1521"/>
      <c r="K57" s="1521"/>
      <c r="L57" s="1521"/>
      <c r="M57" s="1522"/>
    </row>
    <row r="58" spans="1:13" ht="16.5" customHeight="1" thickBot="1" x14ac:dyDescent="0.3">
      <c r="A58" s="1510"/>
      <c r="B58" s="7" t="s">
        <v>155</v>
      </c>
      <c r="C58" s="1846">
        <v>3108737445</v>
      </c>
      <c r="D58" s="1854"/>
      <c r="E58" s="1854"/>
      <c r="F58" s="1854"/>
      <c r="G58" s="1854"/>
      <c r="H58" s="1854"/>
      <c r="I58" s="1854"/>
      <c r="J58" s="1854"/>
      <c r="K58" s="1854"/>
      <c r="L58" s="1854"/>
      <c r="M58" s="1855"/>
    </row>
    <row r="59" spans="1:13" ht="15.75" customHeight="1" x14ac:dyDescent="0.25">
      <c r="A59" s="1506" t="s">
        <v>156</v>
      </c>
      <c r="B59" s="6" t="s">
        <v>157</v>
      </c>
      <c r="C59" s="1520" t="s">
        <v>1680</v>
      </c>
      <c r="D59" s="1521"/>
      <c r="E59" s="1521"/>
      <c r="F59" s="1521"/>
      <c r="G59" s="1521"/>
      <c r="H59" s="1521"/>
      <c r="I59" s="1521"/>
      <c r="J59" s="1521"/>
      <c r="K59" s="1521"/>
      <c r="L59" s="1521"/>
      <c r="M59" s="1522"/>
    </row>
    <row r="60" spans="1:13" ht="30" customHeight="1" x14ac:dyDescent="0.25">
      <c r="A60" s="1507"/>
      <c r="B60" s="6" t="s">
        <v>158</v>
      </c>
      <c r="C60" s="1520" t="s">
        <v>1701</v>
      </c>
      <c r="D60" s="1521"/>
      <c r="E60" s="1521"/>
      <c r="F60" s="1521"/>
      <c r="G60" s="1521"/>
      <c r="H60" s="1521"/>
      <c r="I60" s="1521"/>
      <c r="J60" s="1521"/>
      <c r="K60" s="1521"/>
      <c r="L60" s="1521"/>
      <c r="M60" s="1522"/>
    </row>
    <row r="61" spans="1:13" ht="30" customHeight="1" thickBot="1" x14ac:dyDescent="0.3">
      <c r="A61" s="1507"/>
      <c r="B61" s="5" t="s">
        <v>79</v>
      </c>
      <c r="C61" s="1520" t="s">
        <v>1702</v>
      </c>
      <c r="D61" s="1521"/>
      <c r="E61" s="1521"/>
      <c r="F61" s="1521"/>
      <c r="G61" s="1521"/>
      <c r="H61" s="1521"/>
      <c r="I61" s="1521"/>
      <c r="J61" s="1521"/>
      <c r="K61" s="1521"/>
      <c r="L61" s="1521"/>
      <c r="M61" s="1522"/>
    </row>
    <row r="62" spans="1:13" ht="16.5" thickBot="1" x14ac:dyDescent="0.3">
      <c r="A62" s="4" t="s">
        <v>64</v>
      </c>
      <c r="B62" s="3"/>
      <c r="C62" s="1755"/>
      <c r="D62" s="2165"/>
      <c r="E62" s="2165"/>
      <c r="F62" s="2165"/>
      <c r="G62" s="2165"/>
      <c r="H62" s="2165"/>
      <c r="I62" s="2165"/>
      <c r="J62" s="2165"/>
      <c r="K62" s="2165"/>
      <c r="L62" s="2165"/>
      <c r="M62" s="2166"/>
    </row>
  </sheetData>
  <mergeCells count="55">
    <mergeCell ref="C7:G7"/>
    <mergeCell ref="A59:A61"/>
    <mergeCell ref="C59:M59"/>
    <mergeCell ref="C60:M60"/>
    <mergeCell ref="C61:M61"/>
    <mergeCell ref="C49:M49"/>
    <mergeCell ref="B25:B28"/>
    <mergeCell ref="J30:L30"/>
    <mergeCell ref="B32:B34"/>
    <mergeCell ref="B35:B44"/>
    <mergeCell ref="F43:G43"/>
    <mergeCell ref="H43:I43"/>
    <mergeCell ref="B45:B48"/>
    <mergeCell ref="F46:F47"/>
    <mergeCell ref="G46:J47"/>
    <mergeCell ref="L46:M47"/>
    <mergeCell ref="C62:M62"/>
    <mergeCell ref="C50:M50"/>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4000-000000000000}"/>
    <dataValidation allowBlank="1" showInputMessage="1" showErrorMessage="1" prompt="Incluir una ficha por cada indicador, ya sea de producto o de resultado" sqref="B1" xr:uid="{00000000-0002-0000-4000-000001000000}"/>
    <dataValidation allowBlank="1" showInputMessage="1" showErrorMessage="1" prompt="Identifique el ODS a que le apunta el indicador de producto. Seleccione de la lista desplegable._x000a_" sqref="B14:B15" xr:uid="{00000000-0002-0000-4000-000002000000}"/>
    <dataValidation allowBlank="1" showInputMessage="1" showErrorMessage="1" prompt="Identifique la meta ODS a que le apunta el indicador de producto. Seleccione de la lista desplegable." sqref="E14" xr:uid="{00000000-0002-0000-4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5000000}"/>
    <dataValidation type="list" allowBlank="1" showInputMessage="1" showErrorMessage="1" sqref="I7:M7" xr:uid="{00000000-0002-0000-4000-000006000000}">
      <formula1>INDIRECT($C$7)</formula1>
    </dataValidation>
  </dataValidations>
  <hyperlinks>
    <hyperlink ref="C57" r:id="rId1" display="aalmario@participacionbogota.gov.co" xr:uid="{00000000-0004-0000-4000-000000000000}"/>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7" tint="0.39997558519241921"/>
  </sheetPr>
  <dimension ref="A1:M62"/>
  <sheetViews>
    <sheetView topLeftCell="A8" zoomScale="85" zoomScaleNormal="85" workbookViewId="0">
      <selection activeCell="A14" sqref="A14:M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1703</v>
      </c>
      <c r="C1" s="108"/>
      <c r="D1" s="108"/>
      <c r="E1" s="108"/>
      <c r="F1" s="108"/>
      <c r="G1" s="108"/>
      <c r="H1" s="108"/>
      <c r="I1" s="108"/>
      <c r="J1" s="108"/>
      <c r="K1" s="108"/>
      <c r="L1" s="108"/>
      <c r="M1" s="107"/>
    </row>
    <row r="2" spans="1:13" ht="15.75" customHeight="1" x14ac:dyDescent="0.25">
      <c r="A2" s="1429" t="s">
        <v>67</v>
      </c>
      <c r="B2" s="106" t="s">
        <v>68</v>
      </c>
      <c r="C2" s="1810" t="s">
        <v>1704</v>
      </c>
      <c r="D2" s="1811"/>
      <c r="E2" s="1811"/>
      <c r="F2" s="1811"/>
      <c r="G2" s="1811"/>
      <c r="H2" s="1811"/>
      <c r="I2" s="1811"/>
      <c r="J2" s="1811"/>
      <c r="K2" s="1811"/>
      <c r="L2" s="1811"/>
      <c r="M2" s="1812"/>
    </row>
    <row r="3" spans="1:13" ht="31.5" x14ac:dyDescent="0.25">
      <c r="A3" s="1430"/>
      <c r="B3" s="13" t="s">
        <v>1016</v>
      </c>
      <c r="C3" s="1520" t="s">
        <v>1683</v>
      </c>
      <c r="D3" s="1521"/>
      <c r="E3" s="1521"/>
      <c r="F3" s="1521"/>
      <c r="G3" s="1521"/>
      <c r="H3" s="1521"/>
      <c r="I3" s="1521"/>
      <c r="J3" s="1521"/>
      <c r="K3" s="1521"/>
      <c r="L3" s="1521"/>
      <c r="M3" s="1522"/>
    </row>
    <row r="4" spans="1:13" ht="60.75" customHeight="1" x14ac:dyDescent="0.25">
      <c r="A4" s="1430"/>
      <c r="B4" s="65" t="s">
        <v>72</v>
      </c>
      <c r="C4" s="105" t="s">
        <v>484</v>
      </c>
      <c r="D4" s="1832" t="s">
        <v>1705</v>
      </c>
      <c r="E4" s="1552"/>
      <c r="F4" s="1749" t="s">
        <v>74</v>
      </c>
      <c r="G4" s="1750"/>
      <c r="H4" s="332">
        <v>424</v>
      </c>
      <c r="I4" s="1832" t="s">
        <v>1685</v>
      </c>
      <c r="J4" s="2238"/>
      <c r="K4" s="2238"/>
      <c r="L4" s="2238"/>
      <c r="M4" s="2239"/>
    </row>
    <row r="5" spans="1:13" x14ac:dyDescent="0.25">
      <c r="A5" s="1430"/>
      <c r="B5" s="65" t="s">
        <v>75</v>
      </c>
      <c r="C5" s="1520" t="s">
        <v>1686</v>
      </c>
      <c r="D5" s="1521"/>
      <c r="E5" s="1521"/>
      <c r="F5" s="1521"/>
      <c r="G5" s="1521"/>
      <c r="H5" s="1521"/>
      <c r="I5" s="1521"/>
      <c r="J5" s="1521"/>
      <c r="K5" s="1521"/>
      <c r="L5" s="1521"/>
      <c r="M5" s="1522"/>
    </row>
    <row r="6" spans="1:13" x14ac:dyDescent="0.25">
      <c r="A6" s="1430"/>
      <c r="B6" s="65" t="s">
        <v>76</v>
      </c>
      <c r="C6" s="1520" t="s">
        <v>1687</v>
      </c>
      <c r="D6" s="1521"/>
      <c r="E6" s="1521"/>
      <c r="F6" s="1521"/>
      <c r="G6" s="1521"/>
      <c r="H6" s="1521"/>
      <c r="I6" s="1521"/>
      <c r="J6" s="1521"/>
      <c r="K6" s="1521"/>
      <c r="L6" s="1521"/>
      <c r="M6" s="1522"/>
    </row>
    <row r="7" spans="1:13" x14ac:dyDescent="0.25">
      <c r="A7" s="1430"/>
      <c r="B7" s="13" t="s">
        <v>929</v>
      </c>
      <c r="C7" s="1685" t="s">
        <v>556</v>
      </c>
      <c r="D7" s="1686"/>
      <c r="E7" s="99"/>
      <c r="F7" s="99"/>
      <c r="G7" s="98"/>
      <c r="H7" s="97" t="s">
        <v>79</v>
      </c>
      <c r="I7" s="1687" t="s">
        <v>1706</v>
      </c>
      <c r="J7" s="1686"/>
      <c r="K7" s="1686"/>
      <c r="L7" s="1686"/>
      <c r="M7" s="1688"/>
    </row>
    <row r="8" spans="1:13" x14ac:dyDescent="0.25">
      <c r="A8" s="1430"/>
      <c r="B8" s="1689" t="s">
        <v>77</v>
      </c>
      <c r="C8" s="96"/>
      <c r="D8" s="95"/>
      <c r="E8" s="95"/>
      <c r="F8" s="95"/>
      <c r="G8" s="95"/>
      <c r="H8" s="95"/>
      <c r="I8" s="95"/>
      <c r="J8" s="95"/>
      <c r="K8" s="95"/>
      <c r="L8" s="61"/>
      <c r="M8" s="60"/>
    </row>
    <row r="9" spans="1:13" x14ac:dyDescent="0.25">
      <c r="A9" s="1430"/>
      <c r="B9" s="1690"/>
      <c r="C9" s="1558" t="s">
        <v>1707</v>
      </c>
      <c r="D9" s="1559"/>
      <c r="E9" s="76"/>
      <c r="F9" s="1559"/>
      <c r="G9" s="1559"/>
      <c r="H9" s="76"/>
      <c r="I9" s="1559"/>
      <c r="J9" s="1559"/>
      <c r="K9" s="76"/>
      <c r="L9" s="15"/>
      <c r="M9" s="14"/>
    </row>
    <row r="10" spans="1:13" x14ac:dyDescent="0.25">
      <c r="A10" s="1430"/>
      <c r="B10" s="1691"/>
      <c r="C10" s="1558" t="s">
        <v>84</v>
      </c>
      <c r="D10" s="1559"/>
      <c r="E10" s="94"/>
      <c r="F10" s="1559" t="s">
        <v>84</v>
      </c>
      <c r="G10" s="1559"/>
      <c r="H10" s="94"/>
      <c r="I10" s="1559" t="s">
        <v>84</v>
      </c>
      <c r="J10" s="1559"/>
      <c r="K10" s="94"/>
      <c r="L10" s="16"/>
      <c r="M10" s="48"/>
    </row>
    <row r="11" spans="1:13" ht="75" customHeight="1" x14ac:dyDescent="0.25">
      <c r="A11" s="1430"/>
      <c r="B11" s="13" t="s">
        <v>85</v>
      </c>
      <c r="C11" s="2240" t="s">
        <v>1708</v>
      </c>
      <c r="D11" s="2241"/>
      <c r="E11" s="2241"/>
      <c r="F11" s="2241"/>
      <c r="G11" s="2241"/>
      <c r="H11" s="2241"/>
      <c r="I11" s="2241"/>
      <c r="J11" s="2241"/>
      <c r="K11" s="2241"/>
      <c r="L11" s="2241"/>
      <c r="M11" s="2242"/>
    </row>
    <row r="12" spans="1:13" ht="95.25" customHeight="1" x14ac:dyDescent="0.25">
      <c r="A12" s="1430"/>
      <c r="B12" s="13" t="s">
        <v>1021</v>
      </c>
      <c r="C12" s="1846" t="s">
        <v>1709</v>
      </c>
      <c r="D12" s="1854"/>
      <c r="E12" s="1854"/>
      <c r="F12" s="1854"/>
      <c r="G12" s="1854"/>
      <c r="H12" s="1854"/>
      <c r="I12" s="1854"/>
      <c r="J12" s="1854"/>
      <c r="K12" s="1854"/>
      <c r="L12" s="1854"/>
      <c r="M12" s="1855"/>
    </row>
    <row r="13" spans="1:13" ht="31.5" x14ac:dyDescent="0.25">
      <c r="A13" s="1430"/>
      <c r="B13" s="13" t="s">
        <v>1023</v>
      </c>
      <c r="C13" s="1514" t="s">
        <v>1710</v>
      </c>
      <c r="D13" s="2211"/>
      <c r="E13" s="2211"/>
      <c r="F13" s="2211"/>
      <c r="G13" s="2211"/>
      <c r="H13" s="2211"/>
      <c r="I13" s="2211"/>
      <c r="J13" s="2211"/>
      <c r="K13" s="2211"/>
      <c r="L13" s="2211"/>
      <c r="M13" s="2212"/>
    </row>
    <row r="14" spans="1:13" ht="40.5" customHeight="1" x14ac:dyDescent="0.25">
      <c r="A14" s="1430"/>
      <c r="B14" s="1431" t="s">
        <v>1025</v>
      </c>
      <c r="C14" s="1738" t="s">
        <v>645</v>
      </c>
      <c r="D14" s="1739"/>
      <c r="E14" s="127" t="s">
        <v>1026</v>
      </c>
      <c r="F14" s="1767" t="s">
        <v>1711</v>
      </c>
      <c r="G14" s="1739"/>
      <c r="H14" s="1739"/>
      <c r="I14" s="1739"/>
      <c r="J14" s="1739"/>
      <c r="K14" s="1739"/>
      <c r="L14" s="1739"/>
      <c r="M14" s="1740"/>
    </row>
    <row r="15" spans="1:13" x14ac:dyDescent="0.25">
      <c r="A15" s="1430"/>
      <c r="B15" s="1432"/>
      <c r="C15" s="1738"/>
      <c r="D15" s="1739"/>
      <c r="E15" s="1739"/>
      <c r="F15" s="1739"/>
      <c r="G15" s="1739"/>
      <c r="H15" s="1739"/>
      <c r="I15" s="1739"/>
      <c r="J15" s="1739"/>
      <c r="K15" s="1739"/>
      <c r="L15" s="1739"/>
      <c r="M15" s="1740"/>
    </row>
    <row r="16" spans="1:13" x14ac:dyDescent="0.25">
      <c r="A16" s="1698" t="s">
        <v>48</v>
      </c>
      <c r="B16" s="12" t="s">
        <v>87</v>
      </c>
      <c r="C16" s="1738" t="s">
        <v>1712</v>
      </c>
      <c r="D16" s="1739"/>
      <c r="E16" s="1739"/>
      <c r="F16" s="1739"/>
      <c r="G16" s="1739"/>
      <c r="H16" s="1739"/>
      <c r="I16" s="1739"/>
      <c r="J16" s="1739"/>
      <c r="K16" s="1739"/>
      <c r="L16" s="1739"/>
      <c r="M16" s="1740"/>
    </row>
    <row r="17" spans="1:13" x14ac:dyDescent="0.25">
      <c r="A17" s="1699"/>
      <c r="B17" s="12" t="s">
        <v>1028</v>
      </c>
      <c r="C17" s="1738" t="s">
        <v>1713</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933</v>
      </c>
      <c r="E23" s="131" t="s">
        <v>101</v>
      </c>
      <c r="F23" s="1857" t="s">
        <v>1714</v>
      </c>
      <c r="G23" s="1857"/>
      <c r="H23" s="1857"/>
      <c r="I23" s="1857"/>
      <c r="J23" s="1857"/>
      <c r="K23" s="1857"/>
      <c r="L23" s="1857"/>
      <c r="M23" s="2096"/>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933</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35" t="s">
        <v>111</v>
      </c>
      <c r="E30" s="146"/>
      <c r="F30" s="145" t="s">
        <v>112</v>
      </c>
      <c r="G30" s="135" t="s">
        <v>111</v>
      </c>
      <c r="H30" s="146"/>
      <c r="I30" s="145" t="s">
        <v>113</v>
      </c>
      <c r="J30" s="333"/>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2022</v>
      </c>
      <c r="E33" s="54"/>
      <c r="F33" s="146" t="s">
        <v>116</v>
      </c>
      <c r="G33" s="335"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40</v>
      </c>
      <c r="E37" s="36"/>
      <c r="F37" s="166">
        <v>40</v>
      </c>
      <c r="G37" s="36"/>
      <c r="H37" s="166">
        <v>20</v>
      </c>
      <c r="I37" s="36"/>
      <c r="J37" s="166">
        <v>40</v>
      </c>
      <c r="K37" s="36"/>
      <c r="L37" s="166">
        <v>40</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166">
        <v>20</v>
      </c>
      <c r="E39" s="36"/>
      <c r="F39" s="166">
        <v>40</v>
      </c>
      <c r="G39" s="36"/>
      <c r="H39" s="166">
        <v>40</v>
      </c>
      <c r="I39" s="36"/>
      <c r="J39" s="166">
        <v>20</v>
      </c>
      <c r="K39" s="36"/>
      <c r="L39" s="166">
        <v>40</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166">
        <v>40</v>
      </c>
      <c r="E41" s="36"/>
      <c r="F41" s="166">
        <v>20</v>
      </c>
      <c r="G41" s="36"/>
      <c r="H41" s="166">
        <v>40</v>
      </c>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832">
        <v>440</v>
      </c>
      <c r="G43" s="1552"/>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t="s">
        <v>1087</v>
      </c>
      <c r="H46" s="1531"/>
      <c r="I46" s="1531"/>
      <c r="J46" s="1531"/>
      <c r="K46" s="156" t="s">
        <v>101</v>
      </c>
      <c r="L46" s="1532"/>
      <c r="M46" s="1533"/>
    </row>
    <row r="47" spans="1:13" x14ac:dyDescent="0.25">
      <c r="A47" s="1699"/>
      <c r="B47" s="1528"/>
      <c r="C47" s="20"/>
      <c r="D47" s="19" t="s">
        <v>933</v>
      </c>
      <c r="E47" s="161"/>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111" customHeight="1" x14ac:dyDescent="0.25">
      <c r="A49" s="1699"/>
      <c r="B49" s="13" t="s">
        <v>139</v>
      </c>
      <c r="C49" s="1738" t="s">
        <v>1715</v>
      </c>
      <c r="D49" s="1739"/>
      <c r="E49" s="1739"/>
      <c r="F49" s="1739"/>
      <c r="G49" s="1739"/>
      <c r="H49" s="1739"/>
      <c r="I49" s="1739"/>
      <c r="J49" s="1739"/>
      <c r="K49" s="1739"/>
      <c r="L49" s="1739"/>
      <c r="M49" s="1740"/>
    </row>
    <row r="50" spans="1:13" ht="24" customHeight="1" x14ac:dyDescent="0.25">
      <c r="A50" s="1699"/>
      <c r="B50" s="12" t="s">
        <v>141</v>
      </c>
      <c r="C50" s="1738" t="s">
        <v>1716</v>
      </c>
      <c r="D50" s="1739"/>
      <c r="E50" s="1739"/>
      <c r="F50" s="1739"/>
      <c r="G50" s="1739"/>
      <c r="H50" s="1739"/>
      <c r="I50" s="1739"/>
      <c r="J50" s="1739"/>
      <c r="K50" s="1739"/>
      <c r="L50" s="1739"/>
      <c r="M50" s="1740"/>
    </row>
    <row r="51" spans="1:13" x14ac:dyDescent="0.25">
      <c r="A51" s="1699"/>
      <c r="B51" s="12" t="s">
        <v>143</v>
      </c>
      <c r="C51" s="163">
        <v>10</v>
      </c>
      <c r="D51" s="157"/>
      <c r="E51" s="157"/>
      <c r="F51" s="157"/>
      <c r="G51" s="157"/>
      <c r="H51" s="157"/>
      <c r="I51" s="157"/>
      <c r="J51" s="157"/>
      <c r="K51" s="157"/>
      <c r="L51" s="157"/>
      <c r="M51" s="158"/>
    </row>
    <row r="52" spans="1:13" x14ac:dyDescent="0.25">
      <c r="A52" s="1699"/>
      <c r="B52" s="12" t="s">
        <v>144</v>
      </c>
      <c r="C52" s="336">
        <v>44752</v>
      </c>
      <c r="D52" s="157"/>
      <c r="E52" s="157"/>
      <c r="F52" s="157"/>
      <c r="G52" s="157"/>
      <c r="H52" s="157"/>
      <c r="I52" s="157"/>
      <c r="J52" s="157"/>
      <c r="K52" s="157"/>
      <c r="L52" s="157"/>
      <c r="M52" s="158"/>
    </row>
    <row r="53" spans="1:13" ht="15.75" customHeight="1" x14ac:dyDescent="0.25">
      <c r="A53" s="1506" t="s">
        <v>60</v>
      </c>
      <c r="B53" s="7" t="s">
        <v>145</v>
      </c>
      <c r="C53" s="1520" t="s">
        <v>630</v>
      </c>
      <c r="D53" s="1521"/>
      <c r="E53" s="1521"/>
      <c r="F53" s="1521"/>
      <c r="G53" s="1521"/>
      <c r="H53" s="1521"/>
      <c r="I53" s="1521"/>
      <c r="J53" s="1521"/>
      <c r="K53" s="1521"/>
      <c r="L53" s="1521"/>
      <c r="M53" s="1522"/>
    </row>
    <row r="54" spans="1:13" x14ac:dyDescent="0.25">
      <c r="A54" s="1507"/>
      <c r="B54" s="7" t="s">
        <v>147</v>
      </c>
      <c r="C54" s="1520" t="s">
        <v>1717</v>
      </c>
      <c r="D54" s="1521"/>
      <c r="E54" s="1521"/>
      <c r="F54" s="1521"/>
      <c r="G54" s="1521"/>
      <c r="H54" s="1521"/>
      <c r="I54" s="1521"/>
      <c r="J54" s="1521"/>
      <c r="K54" s="1521"/>
      <c r="L54" s="1521"/>
      <c r="M54" s="1522"/>
    </row>
    <row r="55" spans="1:13" x14ac:dyDescent="0.25">
      <c r="A55" s="1507"/>
      <c r="B55" s="7" t="s">
        <v>149</v>
      </c>
      <c r="C55" s="1849" t="s">
        <v>1678</v>
      </c>
      <c r="D55" s="1850"/>
      <c r="E55" s="1850"/>
      <c r="F55" s="1850"/>
      <c r="G55" s="1850"/>
      <c r="H55" s="1850"/>
      <c r="I55" s="1850"/>
      <c r="J55" s="1850"/>
      <c r="K55" s="1850"/>
      <c r="L55" s="1850"/>
      <c r="M55" s="1851"/>
    </row>
    <row r="56" spans="1:13" ht="15.75" customHeight="1" x14ac:dyDescent="0.25">
      <c r="A56" s="1507"/>
      <c r="B56" s="8" t="s">
        <v>151</v>
      </c>
      <c r="C56" s="1849" t="s">
        <v>1718</v>
      </c>
      <c r="D56" s="1850"/>
      <c r="E56" s="1850"/>
      <c r="F56" s="1850"/>
      <c r="G56" s="1850"/>
      <c r="H56" s="1850"/>
      <c r="I56" s="1850"/>
      <c r="J56" s="1850"/>
      <c r="K56" s="1850"/>
      <c r="L56" s="1850"/>
      <c r="M56" s="1851"/>
    </row>
    <row r="57" spans="1:13" ht="15.75" customHeight="1" x14ac:dyDescent="0.25">
      <c r="A57" s="1507"/>
      <c r="B57" s="7" t="s">
        <v>153</v>
      </c>
      <c r="C57" s="1523" t="s">
        <v>648</v>
      </c>
      <c r="D57" s="1521"/>
      <c r="E57" s="1521"/>
      <c r="F57" s="1521"/>
      <c r="G57" s="1521"/>
      <c r="H57" s="1521"/>
      <c r="I57" s="1521"/>
      <c r="J57" s="1521"/>
      <c r="K57" s="1521"/>
      <c r="L57" s="1521"/>
      <c r="M57" s="1522"/>
    </row>
    <row r="58" spans="1:13" ht="16.5" thickBot="1" x14ac:dyDescent="0.3">
      <c r="A58" s="1510"/>
      <c r="B58" s="7" t="s">
        <v>155</v>
      </c>
      <c r="C58" s="1520">
        <v>2417900</v>
      </c>
      <c r="D58" s="1521"/>
      <c r="E58" s="1521"/>
      <c r="F58" s="1521"/>
      <c r="G58" s="1521"/>
      <c r="H58" s="1521"/>
      <c r="I58" s="1521"/>
      <c r="J58" s="1521"/>
      <c r="K58" s="1521"/>
      <c r="L58" s="1521"/>
      <c r="M58" s="1522"/>
    </row>
    <row r="59" spans="1:13" ht="15.75" customHeight="1" x14ac:dyDescent="0.25">
      <c r="A59" s="1506" t="s">
        <v>156</v>
      </c>
      <c r="B59" s="6" t="s">
        <v>157</v>
      </c>
      <c r="C59" s="1520" t="s">
        <v>1680</v>
      </c>
      <c r="D59" s="1521"/>
      <c r="E59" s="1521"/>
      <c r="F59" s="1521"/>
      <c r="G59" s="1521"/>
      <c r="H59" s="1521"/>
      <c r="I59" s="1521"/>
      <c r="J59" s="1521"/>
      <c r="K59" s="1521"/>
      <c r="L59" s="1521"/>
      <c r="M59" s="1522"/>
    </row>
    <row r="60" spans="1:13" ht="30" customHeight="1" x14ac:dyDescent="0.25">
      <c r="A60" s="1507"/>
      <c r="B60" s="6" t="s">
        <v>158</v>
      </c>
      <c r="C60" s="1520" t="s">
        <v>1719</v>
      </c>
      <c r="D60" s="1521"/>
      <c r="E60" s="1521"/>
      <c r="F60" s="1521"/>
      <c r="G60" s="1521"/>
      <c r="H60" s="1521"/>
      <c r="I60" s="1521"/>
      <c r="J60" s="1521"/>
      <c r="K60" s="1521"/>
      <c r="L60" s="1521"/>
      <c r="M60" s="1522"/>
    </row>
    <row r="61" spans="1:13" ht="30" customHeight="1" thickBot="1" x14ac:dyDescent="0.3">
      <c r="A61" s="1507"/>
      <c r="B61" s="5" t="s">
        <v>79</v>
      </c>
      <c r="C61" s="1849" t="s">
        <v>1678</v>
      </c>
      <c r="D61" s="1850"/>
      <c r="E61" s="1850"/>
      <c r="F61" s="1850"/>
      <c r="G61" s="1850"/>
      <c r="H61" s="1850"/>
      <c r="I61" s="1850"/>
      <c r="J61" s="1850"/>
      <c r="K61" s="1850"/>
      <c r="L61" s="1850"/>
      <c r="M61" s="1851"/>
    </row>
    <row r="62" spans="1:13" ht="200.25" customHeight="1" thickBot="1" x14ac:dyDescent="0.3">
      <c r="A62" s="4" t="s">
        <v>64</v>
      </c>
      <c r="B62" s="3"/>
      <c r="C62" s="1755" t="s">
        <v>1720</v>
      </c>
      <c r="D62" s="1708"/>
      <c r="E62" s="1708"/>
      <c r="F62" s="1708"/>
      <c r="G62" s="1708"/>
      <c r="H62" s="1708"/>
      <c r="I62" s="1708"/>
      <c r="J62" s="1708"/>
      <c r="K62" s="1708"/>
      <c r="L62" s="1708"/>
      <c r="M62" s="1709"/>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5:M15"/>
    <mergeCell ref="C13:M13"/>
    <mergeCell ref="C2:M2"/>
    <mergeCell ref="C3:M3"/>
    <mergeCell ref="D4:E4"/>
    <mergeCell ref="F4:G4"/>
    <mergeCell ref="I4:M4"/>
    <mergeCell ref="C5:M5"/>
    <mergeCell ref="C6:M6"/>
    <mergeCell ref="C7:D7"/>
    <mergeCell ref="I7:M7"/>
    <mergeCell ref="I10:J10"/>
    <mergeCell ref="C11:M11"/>
    <mergeCell ref="C12:M12"/>
    <mergeCell ref="C14:D14"/>
    <mergeCell ref="F14:M14"/>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100-000001000000}"/>
    <dataValidation allowBlank="1" showInputMessage="1" showErrorMessage="1" prompt="Identifique la meta ODS a que le apunta el indicador de producto. Seleccione de la lista desplegable." sqref="E14" xr:uid="{00000000-0002-0000-4100-000002000000}"/>
    <dataValidation allowBlank="1" showInputMessage="1" showErrorMessage="1" prompt="Identifique el ODS a que le apunta el indicador de producto. Seleccione de la lista desplegable._x000a_" sqref="B14:B15" xr:uid="{00000000-0002-0000-4100-000003000000}"/>
    <dataValidation allowBlank="1" showInputMessage="1" showErrorMessage="1" prompt="Incluir una ficha por cada indicador, ya sea de producto o de resultado" sqref="B1" xr:uid="{00000000-0002-0000-4100-000004000000}"/>
    <dataValidation allowBlank="1" showInputMessage="1" showErrorMessage="1" prompt="Seleccione de la lista desplegable" sqref="B4 B7 H7" xr:uid="{00000000-0002-0000-4100-000005000000}"/>
  </dataValidations>
  <hyperlinks>
    <hyperlink ref="C57" r:id="rId1" display="acastaneda@participacionbogota.gov.co" xr:uid="{00000000-0004-0000-4100-000000000000}"/>
  </hyperlinks>
  <pageMargins left="0.7" right="0.7" top="0.75" bottom="0.75" header="0.3" footer="0.3"/>
  <pageSetup paperSize="9" orientation="portrait" horizontalDpi="1200" verticalDpi="120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7" tint="0.39997558519241921"/>
  </sheetPr>
  <dimension ref="A1:M60"/>
  <sheetViews>
    <sheetView topLeftCell="A16" zoomScaleNormal="85" workbookViewId="0">
      <selection activeCell="B13" sqref="B13"/>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1721</v>
      </c>
      <c r="C1" s="108"/>
      <c r="D1" s="108"/>
      <c r="E1" s="108"/>
      <c r="F1" s="108"/>
      <c r="G1" s="108"/>
      <c r="H1" s="108"/>
      <c r="I1" s="108"/>
      <c r="J1" s="108"/>
      <c r="K1" s="108"/>
      <c r="L1" s="108"/>
      <c r="M1" s="107"/>
    </row>
    <row r="2" spans="1:13" ht="30.75" customHeight="1" x14ac:dyDescent="0.25">
      <c r="A2" s="2244" t="s">
        <v>67</v>
      </c>
      <c r="B2" s="106" t="s">
        <v>68</v>
      </c>
      <c r="C2" s="1744" t="s">
        <v>1722</v>
      </c>
      <c r="D2" s="1745"/>
      <c r="E2" s="1745"/>
      <c r="F2" s="1745"/>
      <c r="G2" s="1745"/>
      <c r="H2" s="1745"/>
      <c r="I2" s="1745"/>
      <c r="J2" s="1745"/>
      <c r="K2" s="1745"/>
      <c r="L2" s="1745"/>
      <c r="M2" s="1746"/>
    </row>
    <row r="3" spans="1:13" ht="31.5" customHeight="1" x14ac:dyDescent="0.25">
      <c r="A3" s="2245"/>
      <c r="B3" s="13" t="s">
        <v>70</v>
      </c>
      <c r="C3" s="1520" t="s">
        <v>1723</v>
      </c>
      <c r="D3" s="1521"/>
      <c r="E3" s="1521"/>
      <c r="F3" s="1521"/>
      <c r="G3" s="1521"/>
      <c r="H3" s="1521"/>
      <c r="I3" s="1521"/>
      <c r="J3" s="1521"/>
      <c r="K3" s="1521"/>
      <c r="L3" s="1521"/>
      <c r="M3" s="1522"/>
    </row>
    <row r="4" spans="1:13" ht="30.75" customHeight="1" x14ac:dyDescent="0.25">
      <c r="A4" s="2245"/>
      <c r="B4" s="561" t="s">
        <v>72</v>
      </c>
      <c r="C4" s="1520" t="s">
        <v>448</v>
      </c>
      <c r="D4" s="1521"/>
      <c r="E4" s="1552"/>
      <c r="F4" s="1553" t="s">
        <v>74</v>
      </c>
      <c r="G4" s="1554"/>
      <c r="H4" s="162">
        <v>156</v>
      </c>
      <c r="I4" s="101"/>
      <c r="J4" s="101"/>
      <c r="K4" s="101"/>
      <c r="L4" s="101"/>
      <c r="M4" s="100"/>
    </row>
    <row r="5" spans="1:13" ht="16.5" customHeight="1" x14ac:dyDescent="0.25">
      <c r="A5" s="2245"/>
      <c r="B5" s="65" t="s">
        <v>75</v>
      </c>
      <c r="C5" s="1555" t="s">
        <v>1724</v>
      </c>
      <c r="D5" s="1556"/>
      <c r="E5" s="1556"/>
      <c r="F5" s="1556"/>
      <c r="G5" s="1556"/>
      <c r="H5" s="1556"/>
      <c r="I5" s="1556"/>
      <c r="J5" s="1556"/>
      <c r="K5" s="1556"/>
      <c r="L5" s="1556"/>
      <c r="M5" s="1557"/>
    </row>
    <row r="6" spans="1:13" ht="23.45" customHeight="1" x14ac:dyDescent="0.25">
      <c r="A6" s="2245"/>
      <c r="B6" s="561" t="s">
        <v>76</v>
      </c>
      <c r="C6" s="1520" t="s">
        <v>1725</v>
      </c>
      <c r="D6" s="1521"/>
      <c r="E6" s="1521"/>
      <c r="F6" s="1521"/>
      <c r="G6" s="1521"/>
      <c r="H6" s="1521"/>
      <c r="I6" s="1521"/>
      <c r="J6" s="1521"/>
      <c r="K6" s="1521"/>
      <c r="L6" s="1521"/>
      <c r="M6" s="1522"/>
    </row>
    <row r="7" spans="1:13" x14ac:dyDescent="0.25">
      <c r="A7" s="2245"/>
      <c r="B7" s="12" t="s">
        <v>929</v>
      </c>
      <c r="C7" s="1685"/>
      <c r="D7" s="1686"/>
      <c r="E7" s="99" t="s">
        <v>657</v>
      </c>
      <c r="F7" s="99"/>
      <c r="G7" s="98"/>
      <c r="H7" s="97" t="s">
        <v>79</v>
      </c>
      <c r="I7" s="1687" t="s">
        <v>658</v>
      </c>
      <c r="J7" s="1686"/>
      <c r="K7" s="1686"/>
      <c r="L7" s="1686"/>
      <c r="M7" s="1688"/>
    </row>
    <row r="8" spans="1:13" x14ac:dyDescent="0.25">
      <c r="A8" s="2245"/>
      <c r="B8" s="1539" t="s">
        <v>77</v>
      </c>
      <c r="C8" s="96"/>
      <c r="D8" s="95"/>
      <c r="E8" s="95"/>
      <c r="F8" s="95"/>
      <c r="G8" s="95"/>
      <c r="H8" s="95"/>
      <c r="I8" s="95"/>
      <c r="J8" s="95"/>
      <c r="K8" s="95"/>
      <c r="L8" s="61"/>
      <c r="M8" s="60"/>
    </row>
    <row r="9" spans="1:13" x14ac:dyDescent="0.25">
      <c r="A9" s="2245"/>
      <c r="B9" s="1528"/>
      <c r="C9" s="1558"/>
      <c r="D9" s="1559"/>
      <c r="E9" s="76"/>
      <c r="F9" s="1559"/>
      <c r="G9" s="1559"/>
      <c r="H9" s="76"/>
      <c r="I9" s="1559"/>
      <c r="J9" s="1559"/>
      <c r="K9" s="76"/>
      <c r="L9" s="15"/>
      <c r="M9" s="14"/>
    </row>
    <row r="10" spans="1:13" x14ac:dyDescent="0.25">
      <c r="A10" s="2245"/>
      <c r="B10" s="1529"/>
      <c r="C10" s="1558" t="s">
        <v>84</v>
      </c>
      <c r="D10" s="1559"/>
      <c r="E10" s="94"/>
      <c r="F10" s="1559" t="s">
        <v>84</v>
      </c>
      <c r="G10" s="1559"/>
      <c r="H10" s="94"/>
      <c r="I10" s="1559" t="s">
        <v>84</v>
      </c>
      <c r="J10" s="1559"/>
      <c r="K10" s="94"/>
      <c r="L10" s="16"/>
      <c r="M10" s="48"/>
    </row>
    <row r="11" spans="1:13" ht="44.25" customHeight="1" x14ac:dyDescent="0.25">
      <c r="A11" s="2245"/>
      <c r="B11" s="13" t="s">
        <v>85</v>
      </c>
      <c r="C11" s="1738" t="s">
        <v>1726</v>
      </c>
      <c r="D11" s="1739"/>
      <c r="E11" s="1739"/>
      <c r="F11" s="1739"/>
      <c r="G11" s="1739"/>
      <c r="H11" s="1739"/>
      <c r="I11" s="1739"/>
      <c r="J11" s="1739"/>
      <c r="K11" s="1739"/>
      <c r="L11" s="1739"/>
      <c r="M11" s="1740"/>
    </row>
    <row r="12" spans="1:13" ht="40.35" customHeight="1" x14ac:dyDescent="0.25">
      <c r="A12" s="2245"/>
      <c r="B12" s="13" t="s">
        <v>1021</v>
      </c>
      <c r="C12" s="1738" t="s">
        <v>1727</v>
      </c>
      <c r="D12" s="1739"/>
      <c r="E12" s="1739"/>
      <c r="F12" s="1739"/>
      <c r="G12" s="1739"/>
      <c r="H12" s="1739"/>
      <c r="I12" s="1739"/>
      <c r="J12" s="1739"/>
      <c r="K12" s="1739"/>
      <c r="L12" s="1739"/>
      <c r="M12" s="1740"/>
    </row>
    <row r="13" spans="1:13" ht="36.6" customHeight="1" x14ac:dyDescent="0.25">
      <c r="A13" s="2246"/>
      <c r="B13" s="1431" t="s">
        <v>1025</v>
      </c>
      <c r="C13" s="1738" t="s">
        <v>645</v>
      </c>
      <c r="D13" s="1739"/>
      <c r="E13" s="127" t="s">
        <v>1026</v>
      </c>
      <c r="F13" s="1767" t="s">
        <v>1728</v>
      </c>
      <c r="G13" s="1739"/>
      <c r="H13" s="1739"/>
      <c r="I13" s="1739"/>
      <c r="J13" s="1739"/>
      <c r="K13" s="1739"/>
      <c r="L13" s="1739"/>
      <c r="M13" s="1740"/>
    </row>
    <row r="14" spans="1:13" ht="27" customHeight="1" x14ac:dyDescent="0.25">
      <c r="A14" s="1698" t="s">
        <v>48</v>
      </c>
      <c r="B14" s="12" t="s">
        <v>87</v>
      </c>
      <c r="C14" s="1724" t="s">
        <v>411</v>
      </c>
      <c r="D14" s="1725"/>
      <c r="E14" s="1725"/>
      <c r="F14" s="1725"/>
      <c r="G14" s="165"/>
      <c r="H14" s="165"/>
      <c r="I14" s="165"/>
      <c r="J14" s="165"/>
      <c r="K14" s="165"/>
      <c r="L14" s="444"/>
      <c r="M14" s="445"/>
    </row>
    <row r="15" spans="1:13" ht="26.1" customHeight="1" x14ac:dyDescent="0.25">
      <c r="A15" s="1699"/>
      <c r="B15" s="619" t="s">
        <v>1729</v>
      </c>
      <c r="C15" s="1738" t="s">
        <v>1730</v>
      </c>
      <c r="D15" s="1739"/>
      <c r="E15" s="1739"/>
      <c r="F15" s="1739"/>
      <c r="G15" s="1739"/>
      <c r="H15" s="1739"/>
      <c r="I15" s="1739"/>
      <c r="J15" s="1739"/>
      <c r="K15" s="1739"/>
      <c r="L15" s="1739"/>
      <c r="M15" s="1740"/>
    </row>
    <row r="16" spans="1:13" ht="32.1" customHeight="1" x14ac:dyDescent="0.25">
      <c r="A16" s="1699"/>
      <c r="B16" s="1539" t="s">
        <v>89</v>
      </c>
      <c r="C16" s="92"/>
      <c r="D16" s="91"/>
      <c r="E16" s="91"/>
      <c r="F16" s="91"/>
      <c r="G16" s="91"/>
      <c r="H16" s="91"/>
      <c r="I16" s="91"/>
      <c r="J16" s="91"/>
      <c r="K16" s="91"/>
      <c r="L16" s="91"/>
      <c r="M16" s="90"/>
    </row>
    <row r="17" spans="1:13" x14ac:dyDescent="0.25">
      <c r="A17" s="1699"/>
      <c r="B17" s="1528"/>
      <c r="C17" s="89"/>
      <c r="D17" s="88"/>
      <c r="E17" s="87"/>
      <c r="F17" s="88"/>
      <c r="G17" s="87"/>
      <c r="H17" s="88"/>
      <c r="I17" s="87"/>
      <c r="J17" s="88"/>
      <c r="K17" s="87"/>
      <c r="L17" s="87"/>
      <c r="M17" s="42"/>
    </row>
    <row r="18" spans="1:13" x14ac:dyDescent="0.25">
      <c r="A18" s="1699"/>
      <c r="B18" s="1528"/>
      <c r="C18" s="324" t="s">
        <v>90</v>
      </c>
      <c r="D18" s="132"/>
      <c r="E18" s="131" t="s">
        <v>91</v>
      </c>
      <c r="F18" s="132"/>
      <c r="G18" s="131" t="s">
        <v>92</v>
      </c>
      <c r="H18" s="132"/>
      <c r="I18" s="131" t="s">
        <v>93</v>
      </c>
      <c r="J18" s="133"/>
      <c r="K18" s="131"/>
      <c r="L18" s="131"/>
      <c r="M18" s="134"/>
    </row>
    <row r="19" spans="1:13" x14ac:dyDescent="0.25">
      <c r="A19" s="1699"/>
      <c r="B19" s="1528"/>
      <c r="C19" s="324" t="s">
        <v>94</v>
      </c>
      <c r="D19" s="161"/>
      <c r="E19" s="131" t="s">
        <v>95</v>
      </c>
      <c r="F19" s="135"/>
      <c r="G19" s="131" t="s">
        <v>96</v>
      </c>
      <c r="H19" s="135"/>
      <c r="I19" s="131"/>
      <c r="J19" s="136"/>
      <c r="K19" s="131"/>
      <c r="L19" s="131"/>
      <c r="M19" s="134"/>
    </row>
    <row r="20" spans="1:13" x14ac:dyDescent="0.25">
      <c r="A20" s="1699"/>
      <c r="B20" s="1528"/>
      <c r="C20" s="324" t="s">
        <v>97</v>
      </c>
      <c r="D20" s="161" t="s">
        <v>933</v>
      </c>
      <c r="E20" s="131" t="s">
        <v>98</v>
      </c>
      <c r="F20" s="161"/>
      <c r="G20" s="131"/>
      <c r="H20" s="136"/>
      <c r="I20" s="131"/>
      <c r="J20" s="136"/>
      <c r="K20" s="131"/>
      <c r="L20" s="131"/>
      <c r="M20" s="134"/>
    </row>
    <row r="21" spans="1:13" ht="9.75" customHeight="1" x14ac:dyDescent="0.25">
      <c r="A21" s="1699"/>
      <c r="B21" s="1528"/>
      <c r="C21" s="324" t="s">
        <v>99</v>
      </c>
      <c r="D21" s="135"/>
      <c r="E21" s="131" t="s">
        <v>101</v>
      </c>
      <c r="F21" s="82"/>
      <c r="G21" s="82"/>
      <c r="H21" s="82"/>
      <c r="I21" s="82"/>
      <c r="J21" s="82"/>
      <c r="K21" s="82"/>
      <c r="L21" s="82"/>
      <c r="M21" s="81"/>
    </row>
    <row r="22" spans="1:13" x14ac:dyDescent="0.25">
      <c r="A22" s="1699"/>
      <c r="B22" s="1529"/>
      <c r="C22" s="325"/>
      <c r="D22" s="137"/>
      <c r="E22" s="137"/>
      <c r="F22" s="137"/>
      <c r="G22" s="137"/>
      <c r="H22" s="137"/>
      <c r="I22" s="137"/>
      <c r="J22" s="137"/>
      <c r="K22" s="137"/>
      <c r="L22" s="137"/>
      <c r="M22" s="138"/>
    </row>
    <row r="23" spans="1:13" x14ac:dyDescent="0.25">
      <c r="A23" s="1699"/>
      <c r="B23" s="1539" t="s">
        <v>103</v>
      </c>
      <c r="C23" s="326"/>
      <c r="D23" s="139"/>
      <c r="E23" s="139"/>
      <c r="F23" s="139"/>
      <c r="G23" s="139"/>
      <c r="H23" s="139"/>
      <c r="I23" s="139"/>
      <c r="J23" s="139"/>
      <c r="K23" s="139"/>
      <c r="L23" s="61"/>
      <c r="M23" s="60"/>
    </row>
    <row r="24" spans="1:13" x14ac:dyDescent="0.25">
      <c r="A24" s="1699"/>
      <c r="B24" s="1528"/>
      <c r="C24" s="324" t="s">
        <v>104</v>
      </c>
      <c r="D24" s="135"/>
      <c r="E24" s="146"/>
      <c r="F24" s="131" t="s">
        <v>105</v>
      </c>
      <c r="G24" s="161"/>
      <c r="H24" s="146"/>
      <c r="I24" s="131" t="s">
        <v>106</v>
      </c>
      <c r="J24" s="161" t="s">
        <v>933</v>
      </c>
      <c r="K24" s="146"/>
      <c r="L24" s="15"/>
      <c r="M24" s="14"/>
    </row>
    <row r="25" spans="1:13" x14ac:dyDescent="0.25">
      <c r="A25" s="1699"/>
      <c r="B25" s="1528"/>
      <c r="C25" s="324" t="s">
        <v>107</v>
      </c>
      <c r="D25" s="79"/>
      <c r="E25" s="15"/>
      <c r="F25" s="131" t="s">
        <v>108</v>
      </c>
      <c r="G25" s="135"/>
      <c r="H25" s="15"/>
      <c r="I25" s="77"/>
      <c r="J25" s="15"/>
      <c r="K25" s="76"/>
      <c r="L25" s="15"/>
      <c r="M25" s="14"/>
    </row>
    <row r="26" spans="1:13" x14ac:dyDescent="0.25">
      <c r="A26" s="1699"/>
      <c r="B26" s="1528"/>
      <c r="C26" s="327"/>
      <c r="D26" s="140"/>
      <c r="E26" s="140"/>
      <c r="F26" s="140"/>
      <c r="G26" s="140"/>
      <c r="H26" s="140"/>
      <c r="I26" s="140"/>
      <c r="J26" s="140"/>
      <c r="K26" s="140"/>
      <c r="L26" s="16"/>
      <c r="M26" s="48"/>
    </row>
    <row r="27" spans="1:13" x14ac:dyDescent="0.25">
      <c r="A27" s="1699"/>
      <c r="B27" s="562" t="s">
        <v>109</v>
      </c>
      <c r="C27" s="328"/>
      <c r="D27" s="141"/>
      <c r="E27" s="141"/>
      <c r="F27" s="141"/>
      <c r="G27" s="141"/>
      <c r="H27" s="141"/>
      <c r="I27" s="141"/>
      <c r="J27" s="141"/>
      <c r="K27" s="141"/>
      <c r="L27" s="141"/>
      <c r="M27" s="142"/>
    </row>
    <row r="28" spans="1:13" x14ac:dyDescent="0.25">
      <c r="A28" s="1699"/>
      <c r="B28" s="70"/>
      <c r="C28" s="329" t="s">
        <v>110</v>
      </c>
      <c r="D28" s="144" t="s">
        <v>111</v>
      </c>
      <c r="E28" s="146"/>
      <c r="F28" s="145" t="s">
        <v>112</v>
      </c>
      <c r="G28" s="135" t="s">
        <v>111</v>
      </c>
      <c r="H28" s="146"/>
      <c r="I28" s="145" t="s">
        <v>113</v>
      </c>
      <c r="J28" s="333"/>
      <c r="K28" s="165"/>
      <c r="L28" s="334"/>
      <c r="M28" s="164"/>
    </row>
    <row r="29" spans="1:13" x14ac:dyDescent="0.25">
      <c r="A29" s="1699"/>
      <c r="B29" s="65"/>
      <c r="C29" s="325"/>
      <c r="D29" s="137"/>
      <c r="E29" s="137"/>
      <c r="F29" s="137"/>
      <c r="G29" s="137"/>
      <c r="H29" s="137"/>
      <c r="I29" s="137"/>
      <c r="J29" s="137"/>
      <c r="K29" s="137"/>
      <c r="L29" s="137"/>
      <c r="M29" s="138"/>
    </row>
    <row r="30" spans="1:13" x14ac:dyDescent="0.25">
      <c r="A30" s="1699"/>
      <c r="B30" s="1528" t="s">
        <v>114</v>
      </c>
      <c r="C30" s="63"/>
      <c r="D30" s="62"/>
      <c r="E30" s="62"/>
      <c r="F30" s="62"/>
      <c r="G30" s="62"/>
      <c r="H30" s="62"/>
      <c r="I30" s="62"/>
      <c r="J30" s="62"/>
      <c r="K30" s="62"/>
      <c r="L30" s="15"/>
      <c r="M30" s="14"/>
    </row>
    <row r="31" spans="1:13" x14ac:dyDescent="0.25">
      <c r="A31" s="1699"/>
      <c r="B31" s="1528"/>
      <c r="C31" s="330" t="s">
        <v>115</v>
      </c>
      <c r="D31" s="58">
        <v>2023</v>
      </c>
      <c r="E31" s="54"/>
      <c r="F31" s="146" t="s">
        <v>116</v>
      </c>
      <c r="G31" s="56" t="s">
        <v>1543</v>
      </c>
      <c r="H31" s="54"/>
      <c r="I31" s="145"/>
      <c r="J31" s="54"/>
      <c r="K31" s="54"/>
      <c r="L31" s="15"/>
      <c r="M31" s="14"/>
    </row>
    <row r="32" spans="1:13" x14ac:dyDescent="0.25">
      <c r="A32" s="1699"/>
      <c r="B32" s="1528"/>
      <c r="C32" s="330"/>
      <c r="D32" s="122"/>
      <c r="E32" s="54"/>
      <c r="F32" s="146"/>
      <c r="G32" s="54"/>
      <c r="H32" s="54"/>
      <c r="I32" s="145"/>
      <c r="J32" s="54"/>
      <c r="K32" s="54"/>
      <c r="L32" s="15"/>
      <c r="M32" s="14"/>
    </row>
    <row r="33" spans="1:13" x14ac:dyDescent="0.25">
      <c r="A33" s="1699"/>
      <c r="B33" s="562" t="s">
        <v>117</v>
      </c>
      <c r="C33" s="47"/>
      <c r="D33" s="46"/>
      <c r="E33" s="46"/>
      <c r="F33" s="46"/>
      <c r="G33" s="46"/>
      <c r="H33" s="46"/>
      <c r="I33" s="46"/>
      <c r="J33" s="46"/>
      <c r="K33" s="46"/>
      <c r="L33" s="46"/>
      <c r="M33" s="45"/>
    </row>
    <row r="34" spans="1:13" x14ac:dyDescent="0.25">
      <c r="A34" s="1699"/>
      <c r="B34" s="70"/>
      <c r="C34" s="37"/>
      <c r="D34" s="35" t="s">
        <v>118</v>
      </c>
      <c r="E34" s="35"/>
      <c r="F34" s="35" t="s">
        <v>119</v>
      </c>
      <c r="G34" s="35"/>
      <c r="H34" s="43" t="s">
        <v>120</v>
      </c>
      <c r="I34" s="43"/>
      <c r="J34" s="43" t="s">
        <v>121</v>
      </c>
      <c r="K34" s="35"/>
      <c r="L34" s="35" t="s">
        <v>122</v>
      </c>
      <c r="M34" s="44"/>
    </row>
    <row r="35" spans="1:13" x14ac:dyDescent="0.25">
      <c r="A35" s="1699"/>
      <c r="B35" s="70"/>
      <c r="C35" s="37"/>
      <c r="D35" s="29"/>
      <c r="E35" s="36"/>
      <c r="F35" s="166">
        <v>1</v>
      </c>
      <c r="G35" s="36"/>
      <c r="H35" s="29"/>
      <c r="I35" s="36"/>
      <c r="J35" s="29"/>
      <c r="K35" s="36"/>
      <c r="L35" s="29"/>
      <c r="M35" s="41"/>
    </row>
    <row r="36" spans="1:13" x14ac:dyDescent="0.25">
      <c r="A36" s="1699"/>
      <c r="B36" s="70"/>
      <c r="C36" s="37"/>
      <c r="D36" s="35" t="s">
        <v>123</v>
      </c>
      <c r="E36" s="35"/>
      <c r="F36" s="35" t="s">
        <v>124</v>
      </c>
      <c r="G36" s="35"/>
      <c r="H36" s="43" t="s">
        <v>125</v>
      </c>
      <c r="I36" s="43"/>
      <c r="J36" s="43" t="s">
        <v>126</v>
      </c>
      <c r="K36" s="35"/>
      <c r="L36" s="35" t="s">
        <v>127</v>
      </c>
      <c r="M36" s="42"/>
    </row>
    <row r="37" spans="1:13" x14ac:dyDescent="0.25">
      <c r="A37" s="1699"/>
      <c r="B37" s="70"/>
      <c r="C37" s="37"/>
      <c r="D37" s="29"/>
      <c r="E37" s="36"/>
      <c r="F37" s="29"/>
      <c r="G37" s="36"/>
      <c r="H37" s="29"/>
      <c r="I37" s="36"/>
      <c r="J37" s="29"/>
      <c r="K37" s="36"/>
      <c r="L37" s="29"/>
      <c r="M37" s="41"/>
    </row>
    <row r="38" spans="1:13" x14ac:dyDescent="0.25">
      <c r="A38" s="1699"/>
      <c r="B38" s="70"/>
      <c r="C38" s="37"/>
      <c r="D38" s="35" t="s">
        <v>128</v>
      </c>
      <c r="E38" s="35"/>
      <c r="F38" s="35" t="s">
        <v>129</v>
      </c>
      <c r="G38" s="35"/>
      <c r="H38" s="43" t="s">
        <v>130</v>
      </c>
      <c r="I38" s="43"/>
      <c r="J38" s="43" t="s">
        <v>131</v>
      </c>
      <c r="K38" s="35"/>
      <c r="L38" s="35" t="s">
        <v>132</v>
      </c>
      <c r="M38" s="42"/>
    </row>
    <row r="39" spans="1:13" x14ac:dyDescent="0.25">
      <c r="A39" s="1699"/>
      <c r="B39" s="70"/>
      <c r="C39" s="37"/>
      <c r="D39" s="29"/>
      <c r="E39" s="36"/>
      <c r="F39" s="29"/>
      <c r="G39" s="36"/>
      <c r="H39" s="29"/>
      <c r="I39" s="36"/>
      <c r="J39" s="29"/>
      <c r="K39" s="36"/>
      <c r="L39" s="29"/>
      <c r="M39" s="41"/>
    </row>
    <row r="40" spans="1:13" x14ac:dyDescent="0.25">
      <c r="A40" s="1699"/>
      <c r="B40" s="70"/>
      <c r="C40" s="37"/>
      <c r="D40" s="31" t="s">
        <v>132</v>
      </c>
      <c r="E40" s="30"/>
      <c r="F40" s="31" t="s">
        <v>133</v>
      </c>
      <c r="G40" s="40"/>
      <c r="H40" s="39"/>
      <c r="I40" s="40"/>
      <c r="J40" s="39"/>
      <c r="K40" s="40"/>
      <c r="L40" s="39"/>
      <c r="M40" s="38"/>
    </row>
    <row r="41" spans="1:13" x14ac:dyDescent="0.25">
      <c r="A41" s="1699"/>
      <c r="B41" s="70"/>
      <c r="C41" s="37"/>
      <c r="D41" s="29"/>
      <c r="E41" s="36"/>
      <c r="F41" s="162">
        <v>1</v>
      </c>
      <c r="G41" s="35"/>
      <c r="H41" s="34"/>
      <c r="I41" s="35"/>
      <c r="J41" s="34"/>
      <c r="K41" s="35"/>
      <c r="L41" s="34"/>
      <c r="M41" s="33"/>
    </row>
    <row r="42" spans="1:13" ht="18" customHeight="1" x14ac:dyDescent="0.25">
      <c r="A42" s="1699"/>
      <c r="B42" s="65"/>
      <c r="C42" s="32"/>
      <c r="D42" s="16"/>
      <c r="E42" s="16"/>
      <c r="F42" s="16"/>
      <c r="G42" s="16"/>
      <c r="H42" s="1527"/>
      <c r="I42" s="1527"/>
      <c r="J42" s="27"/>
      <c r="K42" s="28"/>
      <c r="L42" s="27"/>
      <c r="M42" s="26"/>
    </row>
    <row r="43" spans="1:13" x14ac:dyDescent="0.25">
      <c r="A43" s="1699"/>
      <c r="B43" s="1528" t="s">
        <v>134</v>
      </c>
      <c r="C43" s="342"/>
      <c r="D43" s="136"/>
      <c r="E43" s="136"/>
      <c r="F43" s="136"/>
      <c r="G43" s="136"/>
      <c r="H43" s="136"/>
      <c r="I43" s="136"/>
      <c r="J43" s="136"/>
      <c r="K43" s="136"/>
      <c r="L43" s="15"/>
      <c r="M43" s="14"/>
    </row>
    <row r="44" spans="1:13" x14ac:dyDescent="0.25">
      <c r="A44" s="1699"/>
      <c r="B44" s="1528"/>
      <c r="C44" s="20"/>
      <c r="D44" s="23" t="s">
        <v>135</v>
      </c>
      <c r="E44" s="22" t="s">
        <v>136</v>
      </c>
      <c r="F44" s="1730" t="s">
        <v>137</v>
      </c>
      <c r="G44" s="1531"/>
      <c r="H44" s="1531"/>
      <c r="I44" s="1531"/>
      <c r="J44" s="1531"/>
      <c r="K44" s="156" t="s">
        <v>101</v>
      </c>
      <c r="L44" s="1532"/>
      <c r="M44" s="1533"/>
    </row>
    <row r="45" spans="1:13" x14ac:dyDescent="0.25">
      <c r="A45" s="1699"/>
      <c r="B45" s="1528"/>
      <c r="C45" s="20"/>
      <c r="D45" s="19"/>
      <c r="E45" s="161" t="s">
        <v>933</v>
      </c>
      <c r="F45" s="1730"/>
      <c r="G45" s="1531"/>
      <c r="H45" s="1531"/>
      <c r="I45" s="1531"/>
      <c r="J45" s="1531"/>
      <c r="K45" s="15"/>
      <c r="L45" s="1534"/>
      <c r="M45" s="1535"/>
    </row>
    <row r="46" spans="1:13" x14ac:dyDescent="0.25">
      <c r="A46" s="1699"/>
      <c r="B46" s="1529"/>
      <c r="C46" s="17"/>
      <c r="D46" s="16"/>
      <c r="E46" s="16"/>
      <c r="F46" s="16"/>
      <c r="G46" s="16"/>
      <c r="H46" s="16"/>
      <c r="I46" s="16"/>
      <c r="J46" s="16"/>
      <c r="K46" s="16"/>
      <c r="L46" s="15"/>
      <c r="M46" s="14"/>
    </row>
    <row r="47" spans="1:13" x14ac:dyDescent="0.25">
      <c r="A47" s="1699"/>
      <c r="B47" s="12" t="s">
        <v>139</v>
      </c>
      <c r="C47" s="1738" t="s">
        <v>1731</v>
      </c>
      <c r="D47" s="1739"/>
      <c r="E47" s="1739"/>
      <c r="F47" s="1739"/>
      <c r="G47" s="1739"/>
      <c r="H47" s="1739"/>
      <c r="I47" s="1739"/>
      <c r="J47" s="157"/>
      <c r="K47" s="157"/>
      <c r="L47" s="157"/>
      <c r="M47" s="158"/>
    </row>
    <row r="48" spans="1:13" x14ac:dyDescent="0.25">
      <c r="A48" s="1699"/>
      <c r="B48" s="12" t="s">
        <v>141</v>
      </c>
      <c r="C48" s="1738" t="s">
        <v>1732</v>
      </c>
      <c r="D48" s="1739"/>
      <c r="E48" s="1739"/>
      <c r="F48" s="1739"/>
      <c r="G48" s="1739"/>
      <c r="H48" s="1739"/>
      <c r="I48" s="1739"/>
      <c r="J48" s="157"/>
      <c r="K48" s="157"/>
      <c r="L48" s="157"/>
      <c r="M48" s="158"/>
    </row>
    <row r="49" spans="1:13" x14ac:dyDescent="0.25">
      <c r="A49" s="1699"/>
      <c r="B49" s="12" t="s">
        <v>143</v>
      </c>
      <c r="C49" s="1738" t="s">
        <v>939</v>
      </c>
      <c r="D49" s="1739"/>
      <c r="E49" s="1739"/>
      <c r="F49" s="1739"/>
      <c r="G49" s="1739"/>
      <c r="H49" s="1739"/>
      <c r="I49" s="1739"/>
      <c r="J49" s="157"/>
      <c r="K49" s="157"/>
      <c r="L49" s="157"/>
      <c r="M49" s="158"/>
    </row>
    <row r="50" spans="1:13" ht="15.75" customHeight="1" x14ac:dyDescent="0.25">
      <c r="A50" s="2243"/>
      <c r="B50" s="12" t="s">
        <v>144</v>
      </c>
      <c r="C50" s="1738"/>
      <c r="D50" s="1739"/>
      <c r="E50" s="1739"/>
      <c r="F50" s="1739"/>
      <c r="G50" s="1739"/>
      <c r="H50" s="1739"/>
      <c r="I50" s="1739"/>
      <c r="J50" s="157"/>
      <c r="K50" s="157"/>
      <c r="L50" s="157"/>
      <c r="M50" s="158"/>
    </row>
    <row r="51" spans="1:13" x14ac:dyDescent="0.25">
      <c r="A51" s="1506" t="s">
        <v>60</v>
      </c>
      <c r="B51" s="7" t="s">
        <v>145</v>
      </c>
      <c r="C51" s="1520" t="s">
        <v>660</v>
      </c>
      <c r="D51" s="1521"/>
      <c r="E51" s="1521"/>
      <c r="F51" s="1521"/>
      <c r="G51" s="1521"/>
      <c r="H51" s="1521"/>
      <c r="I51" s="1521"/>
      <c r="J51" s="1521"/>
      <c r="K51" s="1521"/>
      <c r="L51" s="1521"/>
      <c r="M51" s="1522"/>
    </row>
    <row r="52" spans="1:13" x14ac:dyDescent="0.25">
      <c r="A52" s="1507"/>
      <c r="B52" s="7" t="s">
        <v>147</v>
      </c>
      <c r="C52" s="1520" t="s">
        <v>1733</v>
      </c>
      <c r="D52" s="1521"/>
      <c r="E52" s="1521"/>
      <c r="F52" s="1521"/>
      <c r="G52" s="1521"/>
      <c r="H52" s="1521"/>
      <c r="I52" s="1521"/>
      <c r="J52" s="1521"/>
      <c r="K52" s="1521"/>
      <c r="L52" s="1521"/>
      <c r="M52" s="1522"/>
    </row>
    <row r="53" spans="1:13" ht="15.75" customHeight="1" x14ac:dyDescent="0.25">
      <c r="A53" s="1507"/>
      <c r="B53" s="7" t="s">
        <v>149</v>
      </c>
      <c r="C53" s="1520" t="s">
        <v>658</v>
      </c>
      <c r="D53" s="1521"/>
      <c r="E53" s="1521"/>
      <c r="F53" s="1521"/>
      <c r="G53" s="1521"/>
      <c r="H53" s="1521"/>
      <c r="I53" s="1521"/>
      <c r="J53" s="1521"/>
      <c r="K53" s="1521"/>
      <c r="L53" s="1521"/>
      <c r="M53" s="1522"/>
    </row>
    <row r="54" spans="1:13" ht="15.75" customHeight="1" x14ac:dyDescent="0.25">
      <c r="A54" s="1507"/>
      <c r="B54" s="8" t="s">
        <v>151</v>
      </c>
      <c r="C54" s="1520" t="s">
        <v>1734</v>
      </c>
      <c r="D54" s="1521"/>
      <c r="E54" s="1521"/>
      <c r="F54" s="1521"/>
      <c r="G54" s="1521"/>
      <c r="H54" s="1521"/>
      <c r="I54" s="1521"/>
      <c r="J54" s="1521"/>
      <c r="K54" s="1521"/>
      <c r="L54" s="1521"/>
      <c r="M54" s="1522"/>
    </row>
    <row r="55" spans="1:13" x14ac:dyDescent="0.25">
      <c r="A55" s="1507"/>
      <c r="B55" s="7" t="s">
        <v>153</v>
      </c>
      <c r="C55" s="1856" t="s">
        <v>661</v>
      </c>
      <c r="D55" s="1521"/>
      <c r="E55" s="1521"/>
      <c r="F55" s="1521"/>
      <c r="G55" s="1521"/>
      <c r="H55" s="1521"/>
      <c r="I55" s="1521"/>
      <c r="J55" s="1521"/>
      <c r="K55" s="1521"/>
      <c r="L55" s="1521"/>
      <c r="M55" s="1522"/>
    </row>
    <row r="56" spans="1:13" ht="15.75" customHeight="1" thickBot="1" x14ac:dyDescent="0.3">
      <c r="A56" s="1510"/>
      <c r="B56" s="7" t="s">
        <v>155</v>
      </c>
      <c r="C56" s="1520">
        <v>3358000</v>
      </c>
      <c r="D56" s="1521"/>
      <c r="E56" s="1521"/>
      <c r="F56" s="1521"/>
      <c r="G56" s="1521"/>
      <c r="H56" s="1521"/>
      <c r="I56" s="1521"/>
      <c r="J56" s="1521"/>
      <c r="K56" s="1521"/>
      <c r="L56" s="1521"/>
      <c r="M56" s="1522"/>
    </row>
    <row r="57" spans="1:13" ht="30" customHeight="1" x14ac:dyDescent="0.25">
      <c r="A57" s="1506" t="s">
        <v>156</v>
      </c>
      <c r="B57" s="6" t="s">
        <v>157</v>
      </c>
      <c r="C57" s="1520" t="s">
        <v>1735</v>
      </c>
      <c r="D57" s="1521"/>
      <c r="E57" s="1521"/>
      <c r="F57" s="1521"/>
      <c r="G57" s="1521"/>
      <c r="H57" s="1521"/>
      <c r="I57" s="1521"/>
      <c r="J57" s="1521"/>
      <c r="K57" s="1521"/>
      <c r="L57" s="1521"/>
      <c r="M57" s="1522"/>
    </row>
    <row r="58" spans="1:13" ht="30" customHeight="1" x14ac:dyDescent="0.25">
      <c r="A58" s="1507"/>
      <c r="B58" s="6" t="s">
        <v>158</v>
      </c>
      <c r="C58" s="1520" t="s">
        <v>1736</v>
      </c>
      <c r="D58" s="1521"/>
      <c r="E58" s="1521"/>
      <c r="F58" s="1521"/>
      <c r="G58" s="1521"/>
      <c r="H58" s="1521"/>
      <c r="I58" s="1521"/>
      <c r="J58" s="1521"/>
      <c r="K58" s="1521"/>
      <c r="L58" s="1521"/>
      <c r="M58" s="1522"/>
    </row>
    <row r="59" spans="1:13" ht="30.75" customHeight="1" thickBot="1" x14ac:dyDescent="0.3">
      <c r="A59" s="1507"/>
      <c r="B59" s="5" t="s">
        <v>79</v>
      </c>
      <c r="C59" s="1520" t="s">
        <v>658</v>
      </c>
      <c r="D59" s="1521"/>
      <c r="E59" s="1521"/>
      <c r="F59" s="1521"/>
      <c r="G59" s="1521"/>
      <c r="H59" s="1521"/>
      <c r="I59" s="1521"/>
      <c r="J59" s="1521"/>
      <c r="K59" s="1521"/>
      <c r="L59" s="1521"/>
      <c r="M59" s="1522"/>
    </row>
    <row r="60" spans="1:13" ht="16.5" thickBot="1" x14ac:dyDescent="0.3">
      <c r="A60" s="4" t="s">
        <v>64</v>
      </c>
      <c r="B60" s="3"/>
      <c r="C60" s="1755" t="s">
        <v>1737</v>
      </c>
      <c r="D60" s="1708"/>
      <c r="E60" s="1708"/>
      <c r="F60" s="1708"/>
      <c r="G60" s="1708"/>
      <c r="H60" s="1708"/>
      <c r="I60" s="1708"/>
      <c r="J60" s="1708"/>
      <c r="K60" s="1708"/>
      <c r="L60" s="1708"/>
      <c r="M60" s="1709"/>
    </row>
  </sheetData>
  <mergeCells count="47">
    <mergeCell ref="C6:M6"/>
    <mergeCell ref="C4:E4"/>
    <mergeCell ref="C13:D13"/>
    <mergeCell ref="F13:M13"/>
    <mergeCell ref="A2:A13"/>
    <mergeCell ref="C12:M12"/>
    <mergeCell ref="C2:M2"/>
    <mergeCell ref="C3:M3"/>
    <mergeCell ref="F4:G4"/>
    <mergeCell ref="C5:M5"/>
    <mergeCell ref="C7:D7"/>
    <mergeCell ref="I7:M7"/>
    <mergeCell ref="B8:B10"/>
    <mergeCell ref="C9:D9"/>
    <mergeCell ref="F9:G9"/>
    <mergeCell ref="I9:J9"/>
    <mergeCell ref="C10:D10"/>
    <mergeCell ref="F10:G10"/>
    <mergeCell ref="I10:J10"/>
    <mergeCell ref="C11:M11"/>
    <mergeCell ref="C50:I50"/>
    <mergeCell ref="A14:A50"/>
    <mergeCell ref="C14:F14"/>
    <mergeCell ref="C15:M15"/>
    <mergeCell ref="B16:B22"/>
    <mergeCell ref="B23:B26"/>
    <mergeCell ref="B30:B32"/>
    <mergeCell ref="H42:I42"/>
    <mergeCell ref="B43:B46"/>
    <mergeCell ref="F44:F45"/>
    <mergeCell ref="G44:J45"/>
    <mergeCell ref="L44:M45"/>
    <mergeCell ref="C47:I47"/>
    <mergeCell ref="C48:I48"/>
    <mergeCell ref="C49:I49"/>
    <mergeCell ref="A51:A56"/>
    <mergeCell ref="C51:M51"/>
    <mergeCell ref="C52:M52"/>
    <mergeCell ref="C53:M53"/>
    <mergeCell ref="C54:M54"/>
    <mergeCell ref="C55:M55"/>
    <mergeCell ref="C56:M56"/>
    <mergeCell ref="A57:A59"/>
    <mergeCell ref="C57:M57"/>
    <mergeCell ref="C58:M58"/>
    <mergeCell ref="C59:M59"/>
    <mergeCell ref="C60:M60"/>
  </mergeCells>
  <dataValidations count="7">
    <dataValidation allowBlank="1" showInputMessage="1" showErrorMessage="1" prompt="Incluir una ficha por cada indicador, ya sea de producto o de resultado" sqref="B1" xr:uid="{00000000-0002-0000-4200-000000000000}"/>
    <dataValidation allowBlank="1" showInputMessage="1" showErrorMessage="1" prompt="Seleccione de la lista desplegable" sqref="B4 B7 H7" xr:uid="{00000000-0002-0000-4200-000001000000}"/>
    <dataValidation allowBlank="1" showInputMessage="1" showErrorMessage="1" prompt="Determine si el indicador responde a un enfoque (Derechos Humanos, Género, Diferencial, Poblacional, Ambiental y Territorial). Si responde a más de enfoque separelos por ;" sqref="B14:B15" xr:uid="{00000000-0002-0000-4200-000002000000}"/>
    <dataValidation type="list" allowBlank="1" showInputMessage="1" showErrorMessage="1" sqref="I7:M7" xr:uid="{00000000-0002-0000-42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4000000}"/>
    <dataValidation allowBlank="1" showInputMessage="1" showErrorMessage="1" prompt="Identifique el ODS a que le apunta el indicador de producto. Seleccione de la lista desplegable._x000a_" sqref="B13" xr:uid="{00000000-0002-0000-4200-000005000000}"/>
    <dataValidation allowBlank="1" showInputMessage="1" showErrorMessage="1" prompt="Identifique la meta ODS a que le apunta el indicador de producto. Seleccione de la lista desplegable." sqref="E13" xr:uid="{00000000-0002-0000-4200-000006000000}"/>
  </dataValidations>
  <hyperlinks>
    <hyperlink ref="C55" r:id="rId1" xr:uid="{00000000-0004-0000-4200-000000000000}"/>
  </hyperlinks>
  <pageMargins left="0.7" right="0.7" top="0.75" bottom="0.75" header="0.3" footer="0.3"/>
  <pageSetup paperSize="9" orientation="portrait" horizontalDpi="1200" verticalDpi="1200"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7" tint="0.39997558519241921"/>
  </sheetPr>
  <dimension ref="A1:M60"/>
  <sheetViews>
    <sheetView topLeftCell="A12" zoomScaleNormal="100" workbookViewId="0">
      <selection activeCell="J28" sqref="J28:L28"/>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1738</v>
      </c>
      <c r="C1" s="108"/>
      <c r="D1" s="108"/>
      <c r="E1" s="108"/>
      <c r="F1" s="108"/>
      <c r="G1" s="108"/>
      <c r="H1" s="108"/>
      <c r="I1" s="108"/>
      <c r="J1" s="108"/>
      <c r="K1" s="108"/>
      <c r="L1" s="108"/>
      <c r="M1" s="107"/>
    </row>
    <row r="2" spans="1:13" ht="45" customHeight="1" x14ac:dyDescent="0.25">
      <c r="A2" s="1433" t="s">
        <v>67</v>
      </c>
      <c r="B2" s="106" t="s">
        <v>68</v>
      </c>
      <c r="C2" s="1744" t="s">
        <v>664</v>
      </c>
      <c r="D2" s="1745"/>
      <c r="E2" s="1745"/>
      <c r="F2" s="1745"/>
      <c r="G2" s="1745"/>
      <c r="H2" s="1745"/>
      <c r="I2" s="1745"/>
      <c r="J2" s="1745"/>
      <c r="K2" s="1745"/>
      <c r="L2" s="1745"/>
      <c r="M2" s="1746"/>
    </row>
    <row r="3" spans="1:13" ht="31.5" customHeight="1" x14ac:dyDescent="0.25">
      <c r="A3" s="1434"/>
      <c r="B3" s="13" t="s">
        <v>70</v>
      </c>
      <c r="C3" s="1520" t="s">
        <v>1739</v>
      </c>
      <c r="D3" s="1521"/>
      <c r="E3" s="1521"/>
      <c r="F3" s="1521"/>
      <c r="G3" s="1521"/>
      <c r="H3" s="1521"/>
      <c r="I3" s="1521"/>
      <c r="J3" s="1521"/>
      <c r="K3" s="1521"/>
      <c r="L3" s="1521"/>
      <c r="M3" s="1522"/>
    </row>
    <row r="4" spans="1:13" ht="30.75" customHeight="1" x14ac:dyDescent="0.25">
      <c r="A4" s="1434"/>
      <c r="B4" s="561" t="s">
        <v>72</v>
      </c>
      <c r="C4" s="105"/>
      <c r="D4" s="104"/>
      <c r="E4" s="103"/>
      <c r="F4" s="1553" t="s">
        <v>74</v>
      </c>
      <c r="G4" s="1554"/>
      <c r="H4" s="162"/>
      <c r="I4" s="101"/>
      <c r="J4" s="101"/>
      <c r="K4" s="101"/>
      <c r="L4" s="101"/>
      <c r="M4" s="100"/>
    </row>
    <row r="5" spans="1:13" ht="16.5" customHeight="1" x14ac:dyDescent="0.25">
      <c r="A5" s="1434"/>
      <c r="B5" s="65" t="s">
        <v>75</v>
      </c>
      <c r="C5" s="1555" t="s">
        <v>1724</v>
      </c>
      <c r="D5" s="1556"/>
      <c r="E5" s="1556"/>
      <c r="F5" s="1556"/>
      <c r="G5" s="1556"/>
      <c r="H5" s="1556"/>
      <c r="I5" s="1556"/>
      <c r="J5" s="1556"/>
      <c r="K5" s="1556"/>
      <c r="L5" s="1556"/>
      <c r="M5" s="1557"/>
    </row>
    <row r="6" spans="1:13" ht="15" customHeight="1" x14ac:dyDescent="0.25">
      <c r="A6" s="1434"/>
      <c r="B6" s="561" t="s">
        <v>76</v>
      </c>
      <c r="C6" s="1520" t="s">
        <v>1725</v>
      </c>
      <c r="D6" s="1521"/>
      <c r="E6" s="1521"/>
      <c r="F6" s="1521"/>
      <c r="G6" s="1521"/>
      <c r="H6" s="1521"/>
      <c r="I6" s="1521"/>
      <c r="J6" s="1521"/>
      <c r="K6" s="1521"/>
      <c r="L6" s="1521"/>
      <c r="M6" s="1522"/>
    </row>
    <row r="7" spans="1:13" x14ac:dyDescent="0.25">
      <c r="A7" s="1434"/>
      <c r="B7" s="12" t="s">
        <v>929</v>
      </c>
      <c r="C7" s="1685"/>
      <c r="D7" s="1686"/>
      <c r="E7" s="99" t="s">
        <v>556</v>
      </c>
      <c r="F7" s="99"/>
      <c r="G7" s="98"/>
      <c r="H7" s="97" t="s">
        <v>79</v>
      </c>
      <c r="I7" s="1687" t="s">
        <v>150</v>
      </c>
      <c r="J7" s="1686"/>
      <c r="K7" s="1686"/>
      <c r="L7" s="1686"/>
      <c r="M7" s="1688"/>
    </row>
    <row r="8" spans="1:13" x14ac:dyDescent="0.25">
      <c r="A8" s="1434"/>
      <c r="B8" s="1539" t="s">
        <v>77</v>
      </c>
      <c r="C8" s="96"/>
      <c r="D8" s="95"/>
      <c r="E8" s="95"/>
      <c r="F8" s="95"/>
      <c r="G8" s="95"/>
      <c r="H8" s="95"/>
      <c r="I8" s="95"/>
      <c r="J8" s="95"/>
      <c r="K8" s="95"/>
      <c r="L8" s="61"/>
      <c r="M8" s="60"/>
    </row>
    <row r="9" spans="1:13" x14ac:dyDescent="0.25">
      <c r="A9" s="1434"/>
      <c r="B9" s="1528"/>
      <c r="C9" s="1558"/>
      <c r="D9" s="1559"/>
      <c r="E9" s="76"/>
      <c r="F9" s="1559"/>
      <c r="G9" s="1559"/>
      <c r="H9" s="76"/>
      <c r="I9" s="1559"/>
      <c r="J9" s="1559"/>
      <c r="K9" s="76"/>
      <c r="L9" s="15"/>
      <c r="M9" s="14"/>
    </row>
    <row r="10" spans="1:13" x14ac:dyDescent="0.25">
      <c r="A10" s="1434"/>
      <c r="B10" s="1529"/>
      <c r="C10" s="1558" t="s">
        <v>84</v>
      </c>
      <c r="D10" s="1559"/>
      <c r="E10" s="94"/>
      <c r="F10" s="1559" t="s">
        <v>84</v>
      </c>
      <c r="G10" s="1559"/>
      <c r="H10" s="94"/>
      <c r="I10" s="1559" t="s">
        <v>84</v>
      </c>
      <c r="J10" s="1559"/>
      <c r="K10" s="94"/>
      <c r="L10" s="16"/>
      <c r="M10" s="48"/>
    </row>
    <row r="11" spans="1:13" ht="40.35" customHeight="1" x14ac:dyDescent="0.25">
      <c r="A11" s="1434"/>
      <c r="B11" s="13" t="s">
        <v>85</v>
      </c>
      <c r="C11" s="1738" t="s">
        <v>1740</v>
      </c>
      <c r="D11" s="1739"/>
      <c r="E11" s="1739"/>
      <c r="F11" s="1739"/>
      <c r="G11" s="1739"/>
      <c r="H11" s="1739"/>
      <c r="I11" s="1739"/>
      <c r="J11" s="1739"/>
      <c r="K11" s="1739"/>
      <c r="L11" s="1739"/>
      <c r="M11" s="1740"/>
    </row>
    <row r="12" spans="1:13" ht="113.45" customHeight="1" x14ac:dyDescent="0.25">
      <c r="A12" s="566"/>
      <c r="B12" s="13" t="s">
        <v>1021</v>
      </c>
      <c r="C12" s="1724" t="s">
        <v>1741</v>
      </c>
      <c r="D12" s="1725"/>
      <c r="E12" s="1725"/>
      <c r="F12" s="1725"/>
      <c r="G12" s="1725"/>
      <c r="H12" s="1725"/>
      <c r="I12" s="1725"/>
      <c r="J12" s="1725"/>
      <c r="K12" s="1725"/>
      <c r="L12" s="1725"/>
      <c r="M12" s="1726"/>
    </row>
    <row r="13" spans="1:13" ht="43.35" customHeight="1" x14ac:dyDescent="0.25">
      <c r="A13" s="1434"/>
      <c r="B13" s="1431" t="s">
        <v>1025</v>
      </c>
      <c r="C13" s="1738" t="s">
        <v>645</v>
      </c>
      <c r="D13" s="1739"/>
      <c r="E13" s="127" t="s">
        <v>1026</v>
      </c>
      <c r="F13" s="1767" t="s">
        <v>654</v>
      </c>
      <c r="G13" s="1739"/>
      <c r="H13" s="1739"/>
      <c r="I13" s="1739"/>
      <c r="J13" s="1739"/>
      <c r="K13" s="1739"/>
      <c r="L13" s="1739"/>
      <c r="M13" s="1740"/>
    </row>
    <row r="14" spans="1:13" ht="15.75" customHeight="1" x14ac:dyDescent="0.25">
      <c r="A14" s="1698" t="s">
        <v>48</v>
      </c>
      <c r="B14" s="12" t="s">
        <v>87</v>
      </c>
      <c r="C14" s="1724" t="s">
        <v>666</v>
      </c>
      <c r="D14" s="1725"/>
      <c r="E14" s="1725"/>
      <c r="F14" s="1725"/>
      <c r="G14" s="1725"/>
      <c r="H14" s="1725"/>
      <c r="I14" s="1725"/>
      <c r="J14" s="1725"/>
      <c r="K14" s="1725"/>
      <c r="L14" s="1725"/>
      <c r="M14" s="1726"/>
    </row>
    <row r="15" spans="1:13" ht="15.75" customHeight="1" x14ac:dyDescent="0.25">
      <c r="A15" s="1699"/>
      <c r="B15" s="619" t="s">
        <v>1729</v>
      </c>
      <c r="C15" s="1738" t="s">
        <v>665</v>
      </c>
      <c r="D15" s="1739"/>
      <c r="E15" s="1739"/>
      <c r="F15" s="1739"/>
      <c r="G15" s="1739"/>
      <c r="H15" s="1739"/>
      <c r="I15" s="1739"/>
      <c r="J15" s="1739"/>
      <c r="K15" s="1739"/>
      <c r="L15" s="1739"/>
      <c r="M15" s="1740"/>
    </row>
    <row r="16" spans="1:13" ht="30.75" customHeight="1" x14ac:dyDescent="0.25">
      <c r="A16" s="1699"/>
      <c r="B16" s="1539" t="s">
        <v>89</v>
      </c>
      <c r="C16" s="92"/>
      <c r="D16" s="91"/>
      <c r="E16" s="91"/>
      <c r="F16" s="91"/>
      <c r="G16" s="91"/>
      <c r="H16" s="91"/>
      <c r="I16" s="91"/>
      <c r="J16" s="91"/>
      <c r="K16" s="91"/>
      <c r="L16" s="91"/>
      <c r="M16" s="90"/>
    </row>
    <row r="17" spans="1:13" ht="9" customHeight="1" x14ac:dyDescent="0.25">
      <c r="A17" s="1699"/>
      <c r="B17" s="1528"/>
      <c r="C17" s="89"/>
      <c r="D17" s="88"/>
      <c r="E17" s="87"/>
      <c r="F17" s="88"/>
      <c r="G17" s="87"/>
      <c r="H17" s="88"/>
      <c r="I17" s="87"/>
      <c r="J17" s="88"/>
      <c r="K17" s="87"/>
      <c r="L17" s="87"/>
      <c r="M17" s="42"/>
    </row>
    <row r="18" spans="1:13" x14ac:dyDescent="0.25">
      <c r="A18" s="1699"/>
      <c r="B18" s="1528"/>
      <c r="C18" s="324" t="s">
        <v>90</v>
      </c>
      <c r="D18" s="132"/>
      <c r="E18" s="131" t="s">
        <v>91</v>
      </c>
      <c r="F18" s="132"/>
      <c r="G18" s="131" t="s">
        <v>92</v>
      </c>
      <c r="H18" s="132"/>
      <c r="I18" s="131" t="s">
        <v>93</v>
      </c>
      <c r="J18" s="133"/>
      <c r="K18" s="131"/>
      <c r="L18" s="131"/>
      <c r="M18" s="134"/>
    </row>
    <row r="19" spans="1:13" x14ac:dyDescent="0.25">
      <c r="A19" s="1699"/>
      <c r="B19" s="1528"/>
      <c r="C19" s="324" t="s">
        <v>94</v>
      </c>
      <c r="D19" s="161"/>
      <c r="E19" s="131" t="s">
        <v>95</v>
      </c>
      <c r="F19" s="135"/>
      <c r="G19" s="131" t="s">
        <v>96</v>
      </c>
      <c r="H19" s="135"/>
      <c r="I19" s="131"/>
      <c r="J19" s="136"/>
      <c r="K19" s="131"/>
      <c r="L19" s="131"/>
      <c r="M19" s="134"/>
    </row>
    <row r="20" spans="1:13" x14ac:dyDescent="0.25">
      <c r="A20" s="1699"/>
      <c r="B20" s="1528"/>
      <c r="C20" s="324" t="s">
        <v>97</v>
      </c>
      <c r="D20" s="161"/>
      <c r="E20" s="131" t="s">
        <v>98</v>
      </c>
      <c r="F20" s="161"/>
      <c r="G20" s="131"/>
      <c r="H20" s="136"/>
      <c r="I20" s="131"/>
      <c r="J20" s="136"/>
      <c r="K20" s="131"/>
      <c r="L20" s="131"/>
      <c r="M20" s="134"/>
    </row>
    <row r="21" spans="1:13" x14ac:dyDescent="0.25">
      <c r="A21" s="1699"/>
      <c r="B21" s="1528"/>
      <c r="C21" s="324" t="s">
        <v>99</v>
      </c>
      <c r="D21" s="135" t="s">
        <v>100</v>
      </c>
      <c r="E21" s="131" t="s">
        <v>101</v>
      </c>
      <c r="F21" s="82" t="s">
        <v>1742</v>
      </c>
      <c r="G21" s="82"/>
      <c r="H21" s="82"/>
      <c r="I21" s="82"/>
      <c r="J21" s="82"/>
      <c r="K21" s="82"/>
      <c r="L21" s="82"/>
      <c r="M21" s="81"/>
    </row>
    <row r="22" spans="1:13" ht="9.75" customHeight="1" x14ac:dyDescent="0.25">
      <c r="A22" s="1699"/>
      <c r="B22" s="1529"/>
      <c r="C22" s="325"/>
      <c r="D22" s="137"/>
      <c r="E22" s="137"/>
      <c r="F22" s="137"/>
      <c r="G22" s="137"/>
      <c r="H22" s="137"/>
      <c r="I22" s="137"/>
      <c r="J22" s="137"/>
      <c r="K22" s="137"/>
      <c r="L22" s="137"/>
      <c r="M22" s="138"/>
    </row>
    <row r="23" spans="1:13" x14ac:dyDescent="0.25">
      <c r="A23" s="1699"/>
      <c r="B23" s="1539" t="s">
        <v>103</v>
      </c>
      <c r="C23" s="326"/>
      <c r="D23" s="139"/>
      <c r="E23" s="139"/>
      <c r="F23" s="139"/>
      <c r="G23" s="139"/>
      <c r="H23" s="139"/>
      <c r="I23" s="139"/>
      <c r="J23" s="139"/>
      <c r="K23" s="139"/>
      <c r="L23" s="61"/>
      <c r="M23" s="60"/>
    </row>
    <row r="24" spans="1:13" x14ac:dyDescent="0.25">
      <c r="A24" s="1699"/>
      <c r="B24" s="1528"/>
      <c r="C24" s="324" t="s">
        <v>104</v>
      </c>
      <c r="D24" s="135"/>
      <c r="E24" s="146"/>
      <c r="F24" s="131" t="s">
        <v>105</v>
      </c>
      <c r="G24" s="161"/>
      <c r="H24" s="146"/>
      <c r="I24" s="131" t="s">
        <v>106</v>
      </c>
      <c r="J24" s="161" t="s">
        <v>933</v>
      </c>
      <c r="K24" s="146"/>
      <c r="L24" s="15"/>
      <c r="M24" s="14"/>
    </row>
    <row r="25" spans="1:13" x14ac:dyDescent="0.25">
      <c r="A25" s="1699"/>
      <c r="B25" s="1528"/>
      <c r="C25" s="324" t="s">
        <v>107</v>
      </c>
      <c r="D25" s="79"/>
      <c r="E25" s="15"/>
      <c r="F25" s="131" t="s">
        <v>108</v>
      </c>
      <c r="G25" s="135"/>
      <c r="H25" s="15"/>
      <c r="I25" s="77"/>
      <c r="J25" s="15"/>
      <c r="K25" s="76"/>
      <c r="L25" s="15"/>
      <c r="M25" s="14"/>
    </row>
    <row r="26" spans="1:13" x14ac:dyDescent="0.25">
      <c r="A26" s="1699"/>
      <c r="B26" s="1528"/>
      <c r="C26" s="327"/>
      <c r="D26" s="140"/>
      <c r="E26" s="140"/>
      <c r="F26" s="140"/>
      <c r="G26" s="140"/>
      <c r="H26" s="140"/>
      <c r="I26" s="140"/>
      <c r="J26" s="140"/>
      <c r="K26" s="140"/>
      <c r="L26" s="16"/>
      <c r="M26" s="48"/>
    </row>
    <row r="27" spans="1:13" x14ac:dyDescent="0.25">
      <c r="A27" s="1699"/>
      <c r="B27" s="562" t="s">
        <v>109</v>
      </c>
      <c r="C27" s="328"/>
      <c r="D27" s="141"/>
      <c r="E27" s="141"/>
      <c r="F27" s="141"/>
      <c r="G27" s="141"/>
      <c r="H27" s="141"/>
      <c r="I27" s="141"/>
      <c r="J27" s="141"/>
      <c r="K27" s="141"/>
      <c r="L27" s="141"/>
      <c r="M27" s="142"/>
    </row>
    <row r="28" spans="1:13" x14ac:dyDescent="0.25">
      <c r="A28" s="1699"/>
      <c r="B28" s="70"/>
      <c r="C28" s="329" t="s">
        <v>110</v>
      </c>
      <c r="D28" s="144" t="s">
        <v>111</v>
      </c>
      <c r="E28" s="146"/>
      <c r="F28" s="145" t="s">
        <v>112</v>
      </c>
      <c r="G28" s="135" t="s">
        <v>111</v>
      </c>
      <c r="H28" s="146"/>
      <c r="I28" s="145" t="s">
        <v>113</v>
      </c>
      <c r="J28" s="1767"/>
      <c r="K28" s="1739"/>
      <c r="L28" s="1768"/>
      <c r="M28" s="164"/>
    </row>
    <row r="29" spans="1:13" x14ac:dyDescent="0.25">
      <c r="A29" s="1699"/>
      <c r="B29" s="65"/>
      <c r="C29" s="325"/>
      <c r="D29" s="137"/>
      <c r="E29" s="137"/>
      <c r="F29" s="137"/>
      <c r="G29" s="137"/>
      <c r="H29" s="137"/>
      <c r="I29" s="137"/>
      <c r="J29" s="137"/>
      <c r="K29" s="137"/>
      <c r="L29" s="137"/>
      <c r="M29" s="138"/>
    </row>
    <row r="30" spans="1:13" x14ac:dyDescent="0.25">
      <c r="A30" s="1699"/>
      <c r="B30" s="1528" t="s">
        <v>114</v>
      </c>
      <c r="C30" s="63"/>
      <c r="D30" s="62"/>
      <c r="E30" s="62"/>
      <c r="F30" s="62"/>
      <c r="G30" s="62"/>
      <c r="H30" s="62"/>
      <c r="I30" s="62"/>
      <c r="J30" s="62"/>
      <c r="K30" s="62"/>
      <c r="L30" s="15"/>
      <c r="M30" s="14"/>
    </row>
    <row r="31" spans="1:13" x14ac:dyDescent="0.25">
      <c r="A31" s="1699"/>
      <c r="B31" s="1528"/>
      <c r="C31" s="330" t="s">
        <v>115</v>
      </c>
      <c r="D31" s="58">
        <v>2023</v>
      </c>
      <c r="E31" s="54"/>
      <c r="F31" s="146" t="s">
        <v>116</v>
      </c>
      <c r="G31" s="56" t="s">
        <v>997</v>
      </c>
      <c r="H31" s="54"/>
      <c r="I31" s="145"/>
      <c r="J31" s="54"/>
      <c r="K31" s="54"/>
      <c r="L31" s="15"/>
      <c r="M31" s="14"/>
    </row>
    <row r="32" spans="1:13" x14ac:dyDescent="0.25">
      <c r="A32" s="1699"/>
      <c r="B32" s="1528"/>
      <c r="C32" s="330"/>
      <c r="D32" s="122"/>
      <c r="E32" s="54"/>
      <c r="F32" s="146"/>
      <c r="G32" s="54"/>
      <c r="H32" s="54"/>
      <c r="I32" s="145"/>
      <c r="J32" s="54"/>
      <c r="K32" s="54"/>
      <c r="L32" s="15"/>
      <c r="M32" s="14"/>
    </row>
    <row r="33" spans="1:13" x14ac:dyDescent="0.25">
      <c r="A33" s="1699"/>
      <c r="B33" s="562" t="s">
        <v>117</v>
      </c>
      <c r="C33" s="47"/>
      <c r="D33" s="46"/>
      <c r="E33" s="46"/>
      <c r="F33" s="46"/>
      <c r="G33" s="46"/>
      <c r="H33" s="46"/>
      <c r="I33" s="46"/>
      <c r="J33" s="46"/>
      <c r="K33" s="46"/>
      <c r="L33" s="46"/>
      <c r="M33" s="45"/>
    </row>
    <row r="34" spans="1:13" x14ac:dyDescent="0.25">
      <c r="A34" s="1699"/>
      <c r="B34" s="70"/>
      <c r="C34" s="37"/>
      <c r="D34" s="35" t="s">
        <v>118</v>
      </c>
      <c r="E34" s="35"/>
      <c r="F34" s="35" t="s">
        <v>119</v>
      </c>
      <c r="G34" s="35"/>
      <c r="H34" s="43" t="s">
        <v>120</v>
      </c>
      <c r="I34" s="43"/>
      <c r="J34" s="43" t="s">
        <v>121</v>
      </c>
      <c r="K34" s="35"/>
      <c r="L34" s="35" t="s">
        <v>122</v>
      </c>
      <c r="M34" s="44"/>
    </row>
    <row r="35" spans="1:13" x14ac:dyDescent="0.25">
      <c r="A35" s="1699"/>
      <c r="B35" s="70"/>
      <c r="C35" s="37"/>
      <c r="D35" s="29"/>
      <c r="E35" s="36"/>
      <c r="F35" s="927">
        <v>1</v>
      </c>
      <c r="G35" s="620"/>
      <c r="H35" s="927">
        <v>1</v>
      </c>
      <c r="I35" s="620"/>
      <c r="J35" s="927">
        <v>1</v>
      </c>
      <c r="K35" s="620"/>
      <c r="L35" s="927">
        <v>1</v>
      </c>
      <c r="M35" s="41"/>
    </row>
    <row r="36" spans="1:13" x14ac:dyDescent="0.25">
      <c r="A36" s="1699"/>
      <c r="B36" s="70"/>
      <c r="C36" s="37"/>
      <c r="D36" s="35" t="s">
        <v>123</v>
      </c>
      <c r="E36" s="35"/>
      <c r="F36" s="35" t="s">
        <v>124</v>
      </c>
      <c r="G36" s="35"/>
      <c r="H36" s="43" t="s">
        <v>125</v>
      </c>
      <c r="I36" s="43"/>
      <c r="J36" s="43" t="s">
        <v>126</v>
      </c>
      <c r="K36" s="35"/>
      <c r="L36" s="35" t="s">
        <v>127</v>
      </c>
      <c r="M36" s="42"/>
    </row>
    <row r="37" spans="1:13" x14ac:dyDescent="0.25">
      <c r="A37" s="1699"/>
      <c r="B37" s="70"/>
      <c r="C37" s="37"/>
      <c r="D37" s="927">
        <v>1</v>
      </c>
      <c r="E37" s="620"/>
      <c r="F37" s="927">
        <v>1</v>
      </c>
      <c r="G37" s="620"/>
      <c r="H37" s="927">
        <v>1</v>
      </c>
      <c r="I37" s="620"/>
      <c r="J37" s="927">
        <v>1</v>
      </c>
      <c r="K37" s="620"/>
      <c r="L37" s="927">
        <v>1</v>
      </c>
      <c r="M37" s="41"/>
    </row>
    <row r="38" spans="1:13" x14ac:dyDescent="0.25">
      <c r="A38" s="1699"/>
      <c r="B38" s="70"/>
      <c r="C38" s="37"/>
      <c r="D38" s="35" t="s">
        <v>128</v>
      </c>
      <c r="E38" s="35"/>
      <c r="F38" s="35" t="s">
        <v>129</v>
      </c>
      <c r="G38" s="35"/>
      <c r="H38" s="43" t="s">
        <v>130</v>
      </c>
      <c r="I38" s="43"/>
      <c r="J38" s="43" t="s">
        <v>131</v>
      </c>
      <c r="K38" s="35"/>
      <c r="L38" s="35" t="s">
        <v>132</v>
      </c>
      <c r="M38" s="42"/>
    </row>
    <row r="39" spans="1:13" x14ac:dyDescent="0.25">
      <c r="A39" s="1699"/>
      <c r="B39" s="70"/>
      <c r="C39" s="37"/>
      <c r="D39" s="927">
        <v>1</v>
      </c>
      <c r="E39" s="620"/>
      <c r="F39" s="927">
        <v>1</v>
      </c>
      <c r="G39" s="620"/>
      <c r="H39" s="927">
        <v>1</v>
      </c>
      <c r="I39" s="36"/>
      <c r="J39" s="29"/>
      <c r="K39" s="36"/>
      <c r="L39" s="29"/>
      <c r="M39" s="41"/>
    </row>
    <row r="40" spans="1:13" x14ac:dyDescent="0.25">
      <c r="A40" s="1699"/>
      <c r="B40" s="70"/>
      <c r="C40" s="37"/>
      <c r="D40" s="31" t="s">
        <v>132</v>
      </c>
      <c r="E40" s="30"/>
      <c r="F40" s="31" t="s">
        <v>133</v>
      </c>
      <c r="G40" s="30"/>
      <c r="H40" s="39"/>
      <c r="I40" s="40"/>
      <c r="J40" s="39"/>
      <c r="K40" s="40"/>
      <c r="L40" s="39"/>
      <c r="M40" s="38"/>
    </row>
    <row r="41" spans="1:13" x14ac:dyDescent="0.25">
      <c r="A41" s="1699"/>
      <c r="B41" s="70"/>
      <c r="C41" s="37"/>
      <c r="D41" s="29"/>
      <c r="E41" s="36"/>
      <c r="F41" s="2247">
        <v>12</v>
      </c>
      <c r="G41" s="2248"/>
      <c r="H41" s="34"/>
      <c r="I41" s="35"/>
      <c r="J41" s="34"/>
      <c r="K41" s="35"/>
      <c r="L41" s="34"/>
      <c r="M41" s="33"/>
    </row>
    <row r="42" spans="1:13" x14ac:dyDescent="0.25">
      <c r="A42" s="1699"/>
      <c r="B42" s="65"/>
      <c r="C42" s="32"/>
      <c r="D42" s="16"/>
      <c r="E42" s="16"/>
      <c r="F42" s="16"/>
      <c r="G42" s="16"/>
      <c r="H42" s="1527"/>
      <c r="I42" s="1527"/>
      <c r="J42" s="27"/>
      <c r="K42" s="28"/>
      <c r="L42" s="27"/>
      <c r="M42" s="26"/>
    </row>
    <row r="43" spans="1:13" ht="18" customHeight="1" x14ac:dyDescent="0.25">
      <c r="A43" s="1699"/>
      <c r="B43" s="1528" t="s">
        <v>134</v>
      </c>
      <c r="C43" s="342"/>
      <c r="D43" s="136"/>
      <c r="E43" s="136"/>
      <c r="F43" s="136"/>
      <c r="G43" s="136"/>
      <c r="H43" s="136"/>
      <c r="I43" s="136"/>
      <c r="J43" s="136"/>
      <c r="K43" s="136"/>
      <c r="L43" s="15"/>
      <c r="M43" s="14"/>
    </row>
    <row r="44" spans="1:13" x14ac:dyDescent="0.25">
      <c r="A44" s="1699"/>
      <c r="B44" s="1528"/>
      <c r="C44" s="20"/>
      <c r="D44" s="23" t="s">
        <v>135</v>
      </c>
      <c r="E44" s="22" t="s">
        <v>136</v>
      </c>
      <c r="F44" s="1730" t="s">
        <v>137</v>
      </c>
      <c r="G44" s="1531" t="s">
        <v>1087</v>
      </c>
      <c r="H44" s="1531"/>
      <c r="I44" s="1531"/>
      <c r="J44" s="1531"/>
      <c r="K44" s="156" t="s">
        <v>101</v>
      </c>
      <c r="L44" s="1532"/>
      <c r="M44" s="1533"/>
    </row>
    <row r="45" spans="1:13" x14ac:dyDescent="0.25">
      <c r="A45" s="1699"/>
      <c r="B45" s="1528"/>
      <c r="C45" s="20"/>
      <c r="D45" s="19" t="s">
        <v>933</v>
      </c>
      <c r="E45" s="161"/>
      <c r="F45" s="1730"/>
      <c r="G45" s="1531"/>
      <c r="H45" s="1531"/>
      <c r="I45" s="1531"/>
      <c r="J45" s="1531"/>
      <c r="K45" s="15"/>
      <c r="L45" s="1534"/>
      <c r="M45" s="1535"/>
    </row>
    <row r="46" spans="1:13" x14ac:dyDescent="0.25">
      <c r="A46" s="1699"/>
      <c r="B46" s="1529"/>
      <c r="C46" s="17"/>
      <c r="D46" s="16"/>
      <c r="E46" s="16"/>
      <c r="F46" s="16"/>
      <c r="G46" s="16"/>
      <c r="H46" s="16"/>
      <c r="I46" s="16"/>
      <c r="J46" s="16"/>
      <c r="K46" s="16"/>
      <c r="L46" s="15"/>
      <c r="M46" s="14"/>
    </row>
    <row r="47" spans="1:13" x14ac:dyDescent="0.25">
      <c r="A47" s="1699"/>
      <c r="B47" s="12" t="s">
        <v>139</v>
      </c>
      <c r="C47" s="1738" t="s">
        <v>1743</v>
      </c>
      <c r="D47" s="1739"/>
      <c r="E47" s="1739"/>
      <c r="F47" s="1739"/>
      <c r="G47" s="1739"/>
      <c r="H47" s="1739"/>
      <c r="I47" s="1739"/>
      <c r="J47" s="157"/>
      <c r="K47" s="157"/>
      <c r="L47" s="157"/>
      <c r="M47" s="158"/>
    </row>
    <row r="48" spans="1:13" x14ac:dyDescent="0.25">
      <c r="A48" s="1699"/>
      <c r="B48" s="12" t="s">
        <v>141</v>
      </c>
      <c r="C48" s="1738" t="s">
        <v>1744</v>
      </c>
      <c r="D48" s="1739"/>
      <c r="E48" s="1739"/>
      <c r="F48" s="1739"/>
      <c r="G48" s="1739"/>
      <c r="H48" s="1739"/>
      <c r="I48" s="1739"/>
      <c r="J48" s="157"/>
      <c r="K48" s="157"/>
      <c r="L48" s="157"/>
      <c r="M48" s="158"/>
    </row>
    <row r="49" spans="1:13" x14ac:dyDescent="0.25">
      <c r="A49" s="1699"/>
      <c r="B49" s="12" t="s">
        <v>143</v>
      </c>
      <c r="C49" s="1738" t="s">
        <v>939</v>
      </c>
      <c r="D49" s="1739"/>
      <c r="E49" s="1739"/>
      <c r="F49" s="1739"/>
      <c r="G49" s="1739"/>
      <c r="H49" s="1739"/>
      <c r="I49" s="1739"/>
      <c r="J49" s="157"/>
      <c r="K49" s="157"/>
      <c r="L49" s="157"/>
      <c r="M49" s="158"/>
    </row>
    <row r="50" spans="1:13" x14ac:dyDescent="0.25">
      <c r="A50" s="2243"/>
      <c r="B50" s="12" t="s">
        <v>144</v>
      </c>
      <c r="C50" s="1738"/>
      <c r="D50" s="1739"/>
      <c r="E50" s="1739"/>
      <c r="F50" s="1739"/>
      <c r="G50" s="1739"/>
      <c r="H50" s="1739"/>
      <c r="I50" s="1739"/>
      <c r="J50" s="157"/>
      <c r="K50" s="157"/>
      <c r="L50" s="157"/>
      <c r="M50" s="158"/>
    </row>
    <row r="51" spans="1:13" ht="15.75" customHeight="1" x14ac:dyDescent="0.25">
      <c r="A51" s="1506" t="s">
        <v>60</v>
      </c>
      <c r="B51" s="7" t="s">
        <v>145</v>
      </c>
      <c r="C51" s="1520"/>
      <c r="D51" s="1521"/>
      <c r="E51" s="1521"/>
      <c r="F51" s="1521"/>
      <c r="G51" s="1521"/>
      <c r="H51" s="1521"/>
      <c r="I51" s="1521"/>
      <c r="J51" s="1521"/>
      <c r="K51" s="1521"/>
      <c r="L51" s="1521"/>
      <c r="M51" s="1522"/>
    </row>
    <row r="52" spans="1:13" x14ac:dyDescent="0.25">
      <c r="A52" s="1507"/>
      <c r="B52" s="7" t="s">
        <v>147</v>
      </c>
      <c r="C52" s="1520"/>
      <c r="D52" s="1521"/>
      <c r="E52" s="1521"/>
      <c r="F52" s="1521"/>
      <c r="G52" s="1521"/>
      <c r="H52" s="1521"/>
      <c r="I52" s="1521"/>
      <c r="J52" s="1521"/>
      <c r="K52" s="1521"/>
      <c r="L52" s="1521"/>
      <c r="M52" s="1522"/>
    </row>
    <row r="53" spans="1:13" x14ac:dyDescent="0.25">
      <c r="A53" s="1507"/>
      <c r="B53" s="7" t="s">
        <v>149</v>
      </c>
      <c r="C53" s="1520" t="s">
        <v>150</v>
      </c>
      <c r="D53" s="1521"/>
      <c r="E53" s="1521"/>
      <c r="F53" s="1521"/>
      <c r="G53" s="1521"/>
      <c r="H53" s="1521"/>
      <c r="I53" s="1521"/>
      <c r="J53" s="1521"/>
      <c r="K53" s="1521"/>
      <c r="L53" s="1521"/>
      <c r="M53" s="1522"/>
    </row>
    <row r="54" spans="1:13" ht="15.75" customHeight="1" x14ac:dyDescent="0.25">
      <c r="A54" s="1507"/>
      <c r="B54" s="8" t="s">
        <v>151</v>
      </c>
      <c r="C54" s="1520" t="s">
        <v>668</v>
      </c>
      <c r="D54" s="1521"/>
      <c r="E54" s="1521"/>
      <c r="F54" s="1521"/>
      <c r="G54" s="1521"/>
      <c r="H54" s="1521"/>
      <c r="I54" s="1521"/>
      <c r="J54" s="1521"/>
      <c r="K54" s="1521"/>
      <c r="L54" s="1521"/>
      <c r="M54" s="1522"/>
    </row>
    <row r="55" spans="1:13" ht="15.75" customHeight="1" x14ac:dyDescent="0.25">
      <c r="A55" s="1507"/>
      <c r="B55" s="7" t="s">
        <v>153</v>
      </c>
      <c r="C55" s="1856" t="s">
        <v>671</v>
      </c>
      <c r="D55" s="1521"/>
      <c r="E55" s="1521"/>
      <c r="F55" s="1521"/>
      <c r="G55" s="1521"/>
      <c r="H55" s="1521"/>
      <c r="I55" s="1521"/>
      <c r="J55" s="1521"/>
      <c r="K55" s="1521"/>
      <c r="L55" s="1521"/>
      <c r="M55" s="1522"/>
    </row>
    <row r="56" spans="1:13" ht="16.5" thickBot="1" x14ac:dyDescent="0.3">
      <c r="A56" s="1510"/>
      <c r="B56" s="7" t="s">
        <v>155</v>
      </c>
      <c r="C56" s="1520" t="s">
        <v>670</v>
      </c>
      <c r="D56" s="1521"/>
      <c r="E56" s="1521"/>
      <c r="F56" s="1521"/>
      <c r="G56" s="1521"/>
      <c r="H56" s="1521"/>
      <c r="I56" s="1521"/>
      <c r="J56" s="1521"/>
      <c r="K56" s="1521"/>
      <c r="L56" s="1521"/>
      <c r="M56" s="1522"/>
    </row>
    <row r="57" spans="1:13" ht="15.75" customHeight="1" x14ac:dyDescent="0.25">
      <c r="A57" s="1506" t="s">
        <v>156</v>
      </c>
      <c r="B57" s="6" t="s">
        <v>157</v>
      </c>
      <c r="C57" s="1520" t="s">
        <v>669</v>
      </c>
      <c r="D57" s="1521"/>
      <c r="E57" s="1521"/>
      <c r="F57" s="1521"/>
      <c r="G57" s="1521"/>
      <c r="H57" s="1521"/>
      <c r="I57" s="1521"/>
      <c r="J57" s="1521"/>
      <c r="K57" s="1521"/>
      <c r="L57" s="1521"/>
      <c r="M57" s="1522"/>
    </row>
    <row r="58" spans="1:13" ht="30" customHeight="1" x14ac:dyDescent="0.25">
      <c r="A58" s="1507"/>
      <c r="B58" s="6" t="s">
        <v>158</v>
      </c>
      <c r="C58" s="1520" t="s">
        <v>1745</v>
      </c>
      <c r="D58" s="1521"/>
      <c r="E58" s="1521"/>
      <c r="F58" s="1521"/>
      <c r="G58" s="1521"/>
      <c r="H58" s="1521"/>
      <c r="I58" s="1521"/>
      <c r="J58" s="1521"/>
      <c r="K58" s="1521"/>
      <c r="L58" s="1521"/>
      <c r="M58" s="1522"/>
    </row>
    <row r="59" spans="1:13" ht="30" customHeight="1" thickBot="1" x14ac:dyDescent="0.3">
      <c r="A59" s="1507"/>
      <c r="B59" s="5" t="s">
        <v>79</v>
      </c>
      <c r="C59" s="1520" t="s">
        <v>150</v>
      </c>
      <c r="D59" s="1521"/>
      <c r="E59" s="1521"/>
      <c r="F59" s="1521"/>
      <c r="G59" s="1521"/>
      <c r="H59" s="1521"/>
      <c r="I59" s="1521"/>
      <c r="J59" s="1521"/>
      <c r="K59" s="1521"/>
      <c r="L59" s="1521"/>
      <c r="M59" s="1522"/>
    </row>
    <row r="60" spans="1:13" ht="72" customHeight="1" thickBot="1" x14ac:dyDescent="0.3">
      <c r="A60" s="4" t="s">
        <v>64</v>
      </c>
      <c r="B60" s="3"/>
      <c r="C60" s="1755" t="s">
        <v>1746</v>
      </c>
      <c r="D60" s="1708"/>
      <c r="E60" s="1708"/>
      <c r="F60" s="1708"/>
      <c r="G60" s="1708"/>
      <c r="H60" s="1708"/>
      <c r="I60" s="1708"/>
      <c r="J60" s="1708"/>
      <c r="K60" s="1708"/>
      <c r="L60" s="1708"/>
      <c r="M60" s="1709"/>
    </row>
  </sheetData>
  <mergeCells count="47">
    <mergeCell ref="C60:M60"/>
    <mergeCell ref="C47:I47"/>
    <mergeCell ref="C48:I48"/>
    <mergeCell ref="A57:A59"/>
    <mergeCell ref="C57:M57"/>
    <mergeCell ref="C58:M58"/>
    <mergeCell ref="C59:M59"/>
    <mergeCell ref="A51:A56"/>
    <mergeCell ref="C51:M51"/>
    <mergeCell ref="C52:M52"/>
    <mergeCell ref="C54:M54"/>
    <mergeCell ref="C55:M55"/>
    <mergeCell ref="C56:M56"/>
    <mergeCell ref="C53:M53"/>
    <mergeCell ref="A14:A50"/>
    <mergeCell ref="C14:M14"/>
    <mergeCell ref="B16:B22"/>
    <mergeCell ref="B23:B26"/>
    <mergeCell ref="B43:B46"/>
    <mergeCell ref="B30:B32"/>
    <mergeCell ref="F41:G41"/>
    <mergeCell ref="C12:M12"/>
    <mergeCell ref="C50:I50"/>
    <mergeCell ref="C49:I49"/>
    <mergeCell ref="F44:F45"/>
    <mergeCell ref="G44:J45"/>
    <mergeCell ref="L44:M45"/>
    <mergeCell ref="J28:L28"/>
    <mergeCell ref="C13:D13"/>
    <mergeCell ref="F13:M13"/>
    <mergeCell ref="C15:M15"/>
    <mergeCell ref="H42:I42"/>
    <mergeCell ref="C11:M11"/>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300-000000000000}"/>
    <dataValidation type="list" allowBlank="1" showInputMessage="1" showErrorMessage="1" sqref="I7:M7" xr:uid="{00000000-0002-0000-43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4:B15" xr:uid="{00000000-0002-0000-4300-000002000000}"/>
    <dataValidation allowBlank="1" showInputMessage="1" showErrorMessage="1" prompt="Seleccione de la lista desplegable" sqref="B4 B7 H7" xr:uid="{00000000-0002-0000-4300-000003000000}"/>
    <dataValidation allowBlank="1" showInputMessage="1" showErrorMessage="1" prompt="Incluir una ficha por cada indicador, ya sea de producto o de resultado" sqref="B1" xr:uid="{00000000-0002-0000-4300-000004000000}"/>
    <dataValidation allowBlank="1" showInputMessage="1" showErrorMessage="1" prompt="Identifique la meta ODS a que le apunta el indicador de producto. Seleccione de la lista desplegable." sqref="E13" xr:uid="{00000000-0002-0000-4300-000005000000}"/>
    <dataValidation allowBlank="1" showInputMessage="1" showErrorMessage="1" prompt="Identifique el ODS a que le apunta el indicador de producto. Seleccione de la lista desplegable._x000a_" sqref="B13" xr:uid="{00000000-0002-0000-4300-000006000000}"/>
  </dataValidations>
  <hyperlinks>
    <hyperlink ref="C55" r:id="rId1" xr:uid="{00000000-0004-0000-4300-000000000000}"/>
  </hyperlinks>
  <pageMargins left="0.7" right="0.7" top="0.75" bottom="0.75" header="0.3" footer="0.3"/>
  <pageSetup paperSize="9" orientation="portrait" horizontalDpi="1200" verticalDpi="120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7" tint="0.39997558519241921"/>
  </sheetPr>
  <dimension ref="A1:M63"/>
  <sheetViews>
    <sheetView topLeftCell="A12" zoomScale="85" zoomScaleNormal="85" workbookViewId="0">
      <selection activeCell="B15" sqref="B15:B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1747</v>
      </c>
      <c r="C1" s="108"/>
      <c r="D1" s="108"/>
      <c r="E1" s="108"/>
      <c r="F1" s="108"/>
      <c r="G1" s="108"/>
      <c r="H1" s="108"/>
      <c r="I1" s="108"/>
      <c r="J1" s="108"/>
      <c r="K1" s="108"/>
      <c r="L1" s="108"/>
      <c r="M1" s="107"/>
    </row>
    <row r="2" spans="1:13" ht="27.75" customHeight="1" x14ac:dyDescent="0.25">
      <c r="A2" s="1542" t="s">
        <v>67</v>
      </c>
      <c r="B2" s="106" t="s">
        <v>68</v>
      </c>
      <c r="C2" s="1744" t="s">
        <v>1748</v>
      </c>
      <c r="D2" s="1745"/>
      <c r="E2" s="1745"/>
      <c r="F2" s="1745"/>
      <c r="G2" s="1745"/>
      <c r="H2" s="1745"/>
      <c r="I2" s="1745"/>
      <c r="J2" s="1745"/>
      <c r="K2" s="1745"/>
      <c r="L2" s="1745"/>
      <c r="M2" s="1746"/>
    </row>
    <row r="3" spans="1:13" ht="57.75" customHeight="1" x14ac:dyDescent="0.25">
      <c r="A3" s="1543"/>
      <c r="B3" s="13" t="s">
        <v>1016</v>
      </c>
      <c r="C3" s="1548" t="s">
        <v>1749</v>
      </c>
      <c r="D3" s="1550"/>
      <c r="E3" s="1550"/>
      <c r="F3" s="1550"/>
      <c r="G3" s="1550"/>
      <c r="H3" s="1550"/>
      <c r="I3" s="1550"/>
      <c r="J3" s="1550"/>
      <c r="K3" s="1550"/>
      <c r="L3" s="1550"/>
      <c r="M3" s="1551"/>
    </row>
    <row r="4" spans="1:13" ht="122.25" customHeight="1" x14ac:dyDescent="0.25">
      <c r="A4" s="1543"/>
      <c r="B4" s="65" t="s">
        <v>72</v>
      </c>
      <c r="C4" s="1005"/>
      <c r="D4" s="2116" t="s">
        <v>678</v>
      </c>
      <c r="E4" s="2117"/>
      <c r="F4" s="1749" t="s">
        <v>74</v>
      </c>
      <c r="G4" s="1750"/>
      <c r="H4" s="1747" t="s">
        <v>679</v>
      </c>
      <c r="I4" s="1550"/>
      <c r="J4" s="1550"/>
      <c r="K4" s="1550"/>
      <c r="L4" s="1550"/>
      <c r="M4" s="1551"/>
    </row>
    <row r="5" spans="1:13" x14ac:dyDescent="0.25">
      <c r="A5" s="1543"/>
      <c r="B5" s="65" t="s">
        <v>75</v>
      </c>
      <c r="C5" s="1703" t="s">
        <v>1551</v>
      </c>
      <c r="D5" s="1704"/>
      <c r="E5" s="1704"/>
      <c r="F5" s="1704"/>
      <c r="G5" s="1704"/>
      <c r="H5" s="1704"/>
      <c r="I5" s="1704"/>
      <c r="J5" s="1704"/>
      <c r="K5" s="1704"/>
      <c r="L5" s="1704"/>
      <c r="M5" s="1705"/>
    </row>
    <row r="6" spans="1:13" x14ac:dyDescent="0.25">
      <c r="A6" s="1543"/>
      <c r="B6" s="65" t="s">
        <v>76</v>
      </c>
      <c r="C6" s="1703" t="s">
        <v>1552</v>
      </c>
      <c r="D6" s="1704"/>
      <c r="E6" s="1704"/>
      <c r="F6" s="1704"/>
      <c r="G6" s="1704"/>
      <c r="H6" s="1704"/>
      <c r="I6" s="1704"/>
      <c r="J6" s="1704"/>
      <c r="K6" s="1704"/>
      <c r="L6" s="1704"/>
      <c r="M6" s="1705"/>
    </row>
    <row r="7" spans="1:13" x14ac:dyDescent="0.25">
      <c r="A7" s="1543"/>
      <c r="B7" s="13" t="s">
        <v>929</v>
      </c>
      <c r="C7" s="1685"/>
      <c r="D7" s="1686"/>
      <c r="E7" s="99" t="s">
        <v>1384</v>
      </c>
      <c r="F7" s="99"/>
      <c r="G7" s="98"/>
      <c r="H7" s="97" t="s">
        <v>79</v>
      </c>
      <c r="I7" s="1687" t="s">
        <v>1553</v>
      </c>
      <c r="J7" s="1686"/>
      <c r="K7" s="1686"/>
      <c r="L7" s="1686"/>
      <c r="M7" s="1688"/>
    </row>
    <row r="8" spans="1:13" ht="15.75" customHeight="1" x14ac:dyDescent="0.25">
      <c r="A8" s="1543"/>
      <c r="B8" s="2118" t="s">
        <v>77</v>
      </c>
      <c r="C8" s="96"/>
      <c r="D8" s="95"/>
      <c r="E8" s="95"/>
      <c r="F8" s="95"/>
      <c r="G8" s="95"/>
      <c r="H8" s="95"/>
      <c r="I8" s="95"/>
      <c r="J8" s="95"/>
      <c r="K8" s="95"/>
      <c r="L8" s="61"/>
      <c r="M8" s="60"/>
    </row>
    <row r="9" spans="1:13" x14ac:dyDescent="0.25">
      <c r="A9" s="1543"/>
      <c r="B9" s="2119"/>
      <c r="C9" s="1558" t="s">
        <v>1554</v>
      </c>
      <c r="D9" s="1559"/>
      <c r="E9" s="76"/>
      <c r="F9" s="1559" t="s">
        <v>1348</v>
      </c>
      <c r="G9" s="1559"/>
      <c r="H9" s="76"/>
      <c r="I9" s="1559" t="s">
        <v>1376</v>
      </c>
      <c r="J9" s="1559"/>
      <c r="K9" s="76"/>
      <c r="L9" s="1559"/>
      <c r="M9" s="2121"/>
    </row>
    <row r="10" spans="1:13" x14ac:dyDescent="0.25">
      <c r="A10" s="1543"/>
      <c r="B10" s="2119"/>
      <c r="C10" s="2122" t="s">
        <v>84</v>
      </c>
      <c r="D10" s="2123"/>
      <c r="E10" s="76"/>
      <c r="F10" s="2123" t="s">
        <v>84</v>
      </c>
      <c r="G10" s="2123"/>
      <c r="H10" s="76"/>
      <c r="I10" s="2123" t="s">
        <v>84</v>
      </c>
      <c r="J10" s="2123"/>
      <c r="K10" s="76"/>
      <c r="L10" s="2123" t="s">
        <v>84</v>
      </c>
      <c r="M10" s="2124"/>
    </row>
    <row r="11" spans="1:13" ht="16.5" thickBot="1" x14ac:dyDescent="0.3">
      <c r="A11" s="1543"/>
      <c r="B11" s="2119"/>
      <c r="C11" s="1006"/>
      <c r="D11" s="76"/>
      <c r="E11" s="76"/>
      <c r="F11" s="76"/>
      <c r="G11" s="76"/>
      <c r="H11" s="76"/>
      <c r="I11" s="76"/>
      <c r="J11" s="76"/>
      <c r="K11" s="76"/>
      <c r="L11" s="76"/>
      <c r="M11" s="1007"/>
    </row>
    <row r="12" spans="1:13" ht="15.75" customHeight="1" x14ac:dyDescent="0.25">
      <c r="A12" s="1543"/>
      <c r="B12" s="13" t="s">
        <v>85</v>
      </c>
      <c r="C12" s="1744" t="s">
        <v>1750</v>
      </c>
      <c r="D12" s="1745"/>
      <c r="E12" s="1745"/>
      <c r="F12" s="1745"/>
      <c r="G12" s="1745"/>
      <c r="H12" s="1745"/>
      <c r="I12" s="1745"/>
      <c r="J12" s="1745"/>
      <c r="K12" s="1745"/>
      <c r="L12" s="1745"/>
      <c r="M12" s="1746"/>
    </row>
    <row r="13" spans="1:13" ht="164.25" customHeight="1" x14ac:dyDescent="0.25">
      <c r="A13" s="1543"/>
      <c r="B13" s="13" t="s">
        <v>1021</v>
      </c>
      <c r="C13" s="1703" t="s">
        <v>1751</v>
      </c>
      <c r="D13" s="1704"/>
      <c r="E13" s="1704"/>
      <c r="F13" s="1704"/>
      <c r="G13" s="1704"/>
      <c r="H13" s="1704"/>
      <c r="I13" s="1704"/>
      <c r="J13" s="1704"/>
      <c r="K13" s="1704"/>
      <c r="L13" s="1704"/>
      <c r="M13" s="1705"/>
    </row>
    <row r="14" spans="1:13" ht="31.5" x14ac:dyDescent="0.25">
      <c r="A14" s="1543"/>
      <c r="B14" s="13" t="s">
        <v>1023</v>
      </c>
      <c r="C14" s="2032" t="s">
        <v>1752</v>
      </c>
      <c r="D14" s="2114"/>
      <c r="E14" s="2114"/>
      <c r="F14" s="2114"/>
      <c r="G14" s="2114"/>
      <c r="H14" s="2114"/>
      <c r="I14" s="2114"/>
      <c r="J14" s="2114"/>
      <c r="K14" s="2114"/>
      <c r="L14" s="2114"/>
      <c r="M14" s="2115"/>
    </row>
    <row r="15" spans="1:13" ht="51" customHeight="1" x14ac:dyDescent="0.25">
      <c r="A15" s="1543"/>
      <c r="B15" s="1689" t="s">
        <v>1025</v>
      </c>
      <c r="C15" s="1738" t="s">
        <v>534</v>
      </c>
      <c r="D15" s="1739"/>
      <c r="E15" s="127" t="s">
        <v>1026</v>
      </c>
      <c r="F15" s="1737" t="s">
        <v>535</v>
      </c>
      <c r="G15" s="1725"/>
      <c r="H15" s="1725"/>
      <c r="I15" s="1725"/>
      <c r="J15" s="1725"/>
      <c r="K15" s="1725"/>
      <c r="L15" s="1725"/>
      <c r="M15" s="1726"/>
    </row>
    <row r="16" spans="1:13" x14ac:dyDescent="0.25">
      <c r="A16" s="1543"/>
      <c r="B16" s="1690"/>
      <c r="C16" s="1724"/>
      <c r="D16" s="1725"/>
      <c r="E16" s="1725"/>
      <c r="F16" s="1725"/>
      <c r="G16" s="1725"/>
      <c r="H16" s="1725"/>
      <c r="I16" s="1725"/>
      <c r="J16" s="1725"/>
      <c r="K16" s="1725"/>
      <c r="L16" s="1725"/>
      <c r="M16" s="1726"/>
    </row>
    <row r="17" spans="1:13" x14ac:dyDescent="0.25">
      <c r="A17" s="1698" t="s">
        <v>48</v>
      </c>
      <c r="B17" s="12" t="s">
        <v>87</v>
      </c>
      <c r="C17" s="1724" t="s">
        <v>1232</v>
      </c>
      <c r="D17" s="1725"/>
      <c r="E17" s="1725"/>
      <c r="F17" s="1725"/>
      <c r="G17" s="1725"/>
      <c r="H17" s="1725"/>
      <c r="I17" s="1725"/>
      <c r="J17" s="1725"/>
      <c r="K17" s="1725"/>
      <c r="L17" s="1725"/>
      <c r="M17" s="1726"/>
    </row>
    <row r="18" spans="1:13" x14ac:dyDescent="0.25">
      <c r="A18" s="1699"/>
      <c r="B18" s="12" t="s">
        <v>1028</v>
      </c>
      <c r="C18" s="1724" t="s">
        <v>1753</v>
      </c>
      <c r="D18" s="1725"/>
      <c r="E18" s="1725"/>
      <c r="F18" s="1725"/>
      <c r="G18" s="1725"/>
      <c r="H18" s="1725"/>
      <c r="I18" s="1725"/>
      <c r="J18" s="1725"/>
      <c r="K18" s="1725"/>
      <c r="L18" s="1725"/>
      <c r="M18" s="1726"/>
    </row>
    <row r="19" spans="1:13" ht="8.25" customHeight="1" x14ac:dyDescent="0.25">
      <c r="A19" s="1699"/>
      <c r="B19" s="1539" t="s">
        <v>89</v>
      </c>
      <c r="C19" s="92"/>
      <c r="D19" s="91"/>
      <c r="E19" s="91"/>
      <c r="F19" s="91"/>
      <c r="G19" s="91"/>
      <c r="H19" s="91"/>
      <c r="I19" s="91"/>
      <c r="J19" s="91"/>
      <c r="K19" s="91"/>
      <c r="L19" s="91"/>
      <c r="M19" s="90"/>
    </row>
    <row r="20" spans="1:13" ht="9" customHeight="1" x14ac:dyDescent="0.25">
      <c r="A20" s="1699"/>
      <c r="B20" s="1528"/>
      <c r="C20" s="89"/>
      <c r="D20" s="88"/>
      <c r="E20" s="87"/>
      <c r="F20" s="88"/>
      <c r="G20" s="87"/>
      <c r="H20" s="88"/>
      <c r="I20" s="87"/>
      <c r="J20" s="88"/>
      <c r="K20" s="87"/>
      <c r="L20" s="87"/>
      <c r="M20" s="42"/>
    </row>
    <row r="21" spans="1:13" x14ac:dyDescent="0.25">
      <c r="A21" s="1699"/>
      <c r="B21" s="1528"/>
      <c r="C21" s="324" t="s">
        <v>90</v>
      </c>
      <c r="D21" s="132"/>
      <c r="E21" s="131" t="s">
        <v>91</v>
      </c>
      <c r="F21" s="132"/>
      <c r="G21" s="131" t="s">
        <v>92</v>
      </c>
      <c r="H21" s="132"/>
      <c r="I21" s="131" t="s">
        <v>93</v>
      </c>
      <c r="J21" s="133"/>
      <c r="K21" s="131"/>
      <c r="L21" s="131"/>
      <c r="M21" s="134"/>
    </row>
    <row r="22" spans="1:13" x14ac:dyDescent="0.25">
      <c r="A22" s="1699"/>
      <c r="B22" s="1528"/>
      <c r="C22" s="324" t="s">
        <v>94</v>
      </c>
      <c r="D22" s="161"/>
      <c r="E22" s="131" t="s">
        <v>95</v>
      </c>
      <c r="F22" s="135"/>
      <c r="G22" s="131" t="s">
        <v>96</v>
      </c>
      <c r="H22" s="135"/>
      <c r="I22" s="131"/>
      <c r="J22" s="136"/>
      <c r="K22" s="131"/>
      <c r="L22" s="131"/>
      <c r="M22" s="134"/>
    </row>
    <row r="23" spans="1:13" x14ac:dyDescent="0.25">
      <c r="A23" s="1699"/>
      <c r="B23" s="1528"/>
      <c r="C23" s="324" t="s">
        <v>97</v>
      </c>
      <c r="D23" s="161"/>
      <c r="E23" s="131" t="s">
        <v>98</v>
      </c>
      <c r="F23" s="161"/>
      <c r="G23" s="131"/>
      <c r="H23" s="136"/>
      <c r="I23" s="131"/>
      <c r="J23" s="136"/>
      <c r="K23" s="131"/>
      <c r="L23" s="131"/>
      <c r="M23" s="134"/>
    </row>
    <row r="24" spans="1:13" x14ac:dyDescent="0.25">
      <c r="A24" s="1699"/>
      <c r="B24" s="1528"/>
      <c r="C24" s="324" t="s">
        <v>99</v>
      </c>
      <c r="D24" s="161" t="s">
        <v>100</v>
      </c>
      <c r="E24" s="131" t="s">
        <v>101</v>
      </c>
      <c r="F24" s="82" t="s">
        <v>1754</v>
      </c>
      <c r="G24" s="82"/>
      <c r="H24" s="82"/>
      <c r="I24" s="82"/>
      <c r="J24" s="82"/>
      <c r="K24" s="82"/>
      <c r="L24" s="82"/>
      <c r="M24" s="81"/>
    </row>
    <row r="25" spans="1:13" ht="9.75" customHeight="1" x14ac:dyDescent="0.25">
      <c r="A25" s="1699"/>
      <c r="B25" s="1529"/>
      <c r="C25" s="325"/>
      <c r="D25" s="137"/>
      <c r="E25" s="137"/>
      <c r="F25" s="137"/>
      <c r="G25" s="137"/>
      <c r="H25" s="137"/>
      <c r="I25" s="137"/>
      <c r="J25" s="137"/>
      <c r="K25" s="137"/>
      <c r="L25" s="137"/>
      <c r="M25" s="138"/>
    </row>
    <row r="26" spans="1:13" x14ac:dyDescent="0.25">
      <c r="A26" s="1699"/>
      <c r="B26" s="1539" t="s">
        <v>103</v>
      </c>
      <c r="C26" s="326"/>
      <c r="D26" s="139"/>
      <c r="E26" s="139"/>
      <c r="F26" s="139"/>
      <c r="G26" s="139"/>
      <c r="H26" s="139"/>
      <c r="I26" s="139"/>
      <c r="J26" s="139"/>
      <c r="K26" s="139"/>
      <c r="L26" s="61"/>
      <c r="M26" s="60"/>
    </row>
    <row r="27" spans="1:13" x14ac:dyDescent="0.25">
      <c r="A27" s="1699"/>
      <c r="B27" s="1528"/>
      <c r="C27" s="324" t="s">
        <v>104</v>
      </c>
      <c r="D27" s="135"/>
      <c r="E27" s="146"/>
      <c r="F27" s="131" t="s">
        <v>105</v>
      </c>
      <c r="G27" s="161"/>
      <c r="H27" s="146"/>
      <c r="I27" s="131" t="s">
        <v>106</v>
      </c>
      <c r="J27" s="161"/>
      <c r="K27" s="146"/>
      <c r="L27" s="15"/>
      <c r="M27" s="14"/>
    </row>
    <row r="28" spans="1:13" x14ac:dyDescent="0.25">
      <c r="A28" s="1699"/>
      <c r="B28" s="1528"/>
      <c r="C28" s="324" t="s">
        <v>107</v>
      </c>
      <c r="D28" s="79"/>
      <c r="E28" s="15"/>
      <c r="F28" s="131" t="s">
        <v>108</v>
      </c>
      <c r="G28" s="615" t="s">
        <v>100</v>
      </c>
      <c r="H28" s="15"/>
      <c r="I28" s="77"/>
      <c r="J28" s="15"/>
      <c r="K28" s="76"/>
      <c r="L28" s="15"/>
      <c r="M28" s="14"/>
    </row>
    <row r="29" spans="1:13" x14ac:dyDescent="0.25">
      <c r="A29" s="1699"/>
      <c r="B29" s="1529"/>
      <c r="C29" s="327"/>
      <c r="D29" s="140"/>
      <c r="E29" s="140"/>
      <c r="F29" s="140"/>
      <c r="G29" s="140"/>
      <c r="H29" s="140"/>
      <c r="I29" s="140"/>
      <c r="J29" s="140"/>
      <c r="K29" s="140"/>
      <c r="L29" s="16"/>
      <c r="M29" s="48"/>
    </row>
    <row r="30" spans="1:13" x14ac:dyDescent="0.25">
      <c r="A30" s="1699"/>
      <c r="B30" s="70" t="s">
        <v>109</v>
      </c>
      <c r="C30" s="328"/>
      <c r="D30" s="141"/>
      <c r="E30" s="141"/>
      <c r="F30" s="141"/>
      <c r="G30" s="141"/>
      <c r="H30" s="141"/>
      <c r="I30" s="141"/>
      <c r="J30" s="141"/>
      <c r="K30" s="141"/>
      <c r="L30" s="141"/>
      <c r="M30" s="142"/>
    </row>
    <row r="31" spans="1:13" x14ac:dyDescent="0.25">
      <c r="A31" s="1699"/>
      <c r="B31" s="70"/>
      <c r="C31" s="329" t="s">
        <v>110</v>
      </c>
      <c r="D31" s="144" t="s">
        <v>309</v>
      </c>
      <c r="E31" s="146"/>
      <c r="F31" s="145" t="s">
        <v>112</v>
      </c>
      <c r="G31" s="144" t="s">
        <v>309</v>
      </c>
      <c r="H31" s="146"/>
      <c r="I31" s="145" t="s">
        <v>113</v>
      </c>
      <c r="J31" s="333" t="s">
        <v>309</v>
      </c>
      <c r="K31" s="165"/>
      <c r="L31" s="334"/>
      <c r="M31" s="164"/>
    </row>
    <row r="32" spans="1:13" x14ac:dyDescent="0.25">
      <c r="A32" s="1699"/>
      <c r="B32" s="65"/>
      <c r="C32" s="325"/>
      <c r="D32" s="137"/>
      <c r="E32" s="137"/>
      <c r="F32" s="137"/>
      <c r="G32" s="137"/>
      <c r="H32" s="137"/>
      <c r="I32" s="137"/>
      <c r="J32" s="137"/>
      <c r="K32" s="137"/>
      <c r="L32" s="137"/>
      <c r="M32" s="138"/>
    </row>
    <row r="33" spans="1:13" x14ac:dyDescent="0.25">
      <c r="A33" s="1699"/>
      <c r="B33" s="1539" t="s">
        <v>114</v>
      </c>
      <c r="C33" s="63"/>
      <c r="D33" s="62"/>
      <c r="E33" s="62"/>
      <c r="F33" s="62"/>
      <c r="G33" s="62"/>
      <c r="H33" s="62"/>
      <c r="I33" s="62"/>
      <c r="J33" s="62"/>
      <c r="K33" s="62"/>
      <c r="L33" s="61"/>
      <c r="M33" s="60"/>
    </row>
    <row r="34" spans="1:13" x14ac:dyDescent="0.25">
      <c r="A34" s="1699"/>
      <c r="B34" s="1528"/>
      <c r="C34" s="330" t="s">
        <v>115</v>
      </c>
      <c r="D34" s="58">
        <v>2023</v>
      </c>
      <c r="E34" s="54"/>
      <c r="F34" s="146" t="s">
        <v>116</v>
      </c>
      <c r="G34" s="56" t="s">
        <v>1260</v>
      </c>
      <c r="H34" s="54"/>
      <c r="I34" s="145"/>
      <c r="J34" s="54"/>
      <c r="K34" s="54"/>
      <c r="L34" s="15"/>
      <c r="M34" s="14"/>
    </row>
    <row r="35" spans="1:13" x14ac:dyDescent="0.25">
      <c r="A35" s="1699"/>
      <c r="B35" s="1529"/>
      <c r="C35" s="325"/>
      <c r="D35" s="52"/>
      <c r="E35" s="49"/>
      <c r="F35" s="137"/>
      <c r="G35" s="49"/>
      <c r="H35" s="49"/>
      <c r="I35" s="147"/>
      <c r="J35" s="49"/>
      <c r="K35" s="49"/>
      <c r="L35" s="16"/>
      <c r="M35" s="48"/>
    </row>
    <row r="36" spans="1:13" x14ac:dyDescent="0.25">
      <c r="A36" s="1699"/>
      <c r="B36" s="1539" t="s">
        <v>117</v>
      </c>
      <c r="C36" s="47"/>
      <c r="D36" s="46"/>
      <c r="E36" s="46"/>
      <c r="F36" s="46"/>
      <c r="G36" s="46"/>
      <c r="H36" s="46"/>
      <c r="I36" s="46"/>
      <c r="J36" s="46"/>
      <c r="K36" s="46"/>
      <c r="L36" s="46"/>
      <c r="M36" s="45"/>
    </row>
    <row r="37" spans="1:13" x14ac:dyDescent="0.25">
      <c r="A37" s="1699"/>
      <c r="B37" s="1528"/>
      <c r="C37" s="37"/>
      <c r="D37" s="35" t="s">
        <v>118</v>
      </c>
      <c r="E37" s="35"/>
      <c r="F37" s="35" t="s">
        <v>119</v>
      </c>
      <c r="G37" s="35"/>
      <c r="H37" s="43" t="s">
        <v>120</v>
      </c>
      <c r="I37" s="43"/>
      <c r="J37" s="43" t="s">
        <v>121</v>
      </c>
      <c r="K37" s="35"/>
      <c r="L37" s="35" t="s">
        <v>122</v>
      </c>
      <c r="M37" s="44"/>
    </row>
    <row r="38" spans="1:13" x14ac:dyDescent="0.25">
      <c r="A38" s="1699"/>
      <c r="B38" s="1528"/>
      <c r="C38" s="37"/>
      <c r="D38" s="346"/>
      <c r="E38" s="36">
        <v>2022</v>
      </c>
      <c r="F38" s="1008">
        <v>60</v>
      </c>
      <c r="G38" s="36">
        <v>2023</v>
      </c>
      <c r="H38" s="1008">
        <v>40</v>
      </c>
      <c r="I38" s="36">
        <v>2024</v>
      </c>
      <c r="J38" s="346"/>
      <c r="K38" s="36">
        <v>2025</v>
      </c>
      <c r="L38" s="346"/>
      <c r="M38" s="41">
        <v>2026</v>
      </c>
    </row>
    <row r="39" spans="1:13" x14ac:dyDescent="0.25">
      <c r="A39" s="1699"/>
      <c r="B39" s="1528"/>
      <c r="C39" s="37"/>
      <c r="D39" s="35" t="s">
        <v>123</v>
      </c>
      <c r="E39" s="35"/>
      <c r="F39" s="35" t="s">
        <v>124</v>
      </c>
      <c r="G39" s="35"/>
      <c r="H39" s="43" t="s">
        <v>125</v>
      </c>
      <c r="I39" s="43"/>
      <c r="J39" s="43" t="s">
        <v>126</v>
      </c>
      <c r="K39" s="35"/>
      <c r="L39" s="35" t="s">
        <v>127</v>
      </c>
      <c r="M39" s="42"/>
    </row>
    <row r="40" spans="1:13" x14ac:dyDescent="0.25">
      <c r="A40" s="1699"/>
      <c r="B40" s="1528"/>
      <c r="C40" s="37"/>
      <c r="D40" s="346"/>
      <c r="E40" s="36">
        <v>2027</v>
      </c>
      <c r="F40" s="346"/>
      <c r="G40" s="36">
        <v>2028</v>
      </c>
      <c r="H40" s="346"/>
      <c r="I40" s="36">
        <v>2029</v>
      </c>
      <c r="J40" s="346"/>
      <c r="K40" s="36">
        <v>2030</v>
      </c>
      <c r="L40" s="346"/>
      <c r="M40" s="41">
        <v>2031</v>
      </c>
    </row>
    <row r="41" spans="1:13" x14ac:dyDescent="0.25">
      <c r="A41" s="1699"/>
      <c r="B41" s="1528"/>
      <c r="C41" s="37"/>
      <c r="D41" s="35" t="s">
        <v>128</v>
      </c>
      <c r="E41" s="35"/>
      <c r="F41" s="35" t="s">
        <v>129</v>
      </c>
      <c r="G41" s="35"/>
      <c r="H41" s="43" t="s">
        <v>130</v>
      </c>
      <c r="I41" s="43"/>
      <c r="J41" s="43" t="s">
        <v>131</v>
      </c>
      <c r="K41" s="35"/>
      <c r="L41" s="35" t="s">
        <v>132</v>
      </c>
      <c r="M41" s="42"/>
    </row>
    <row r="42" spans="1:13" x14ac:dyDescent="0.25">
      <c r="A42" s="1699"/>
      <c r="B42" s="1528"/>
      <c r="C42" s="37"/>
      <c r="D42" s="346"/>
      <c r="E42" s="36">
        <v>2032</v>
      </c>
      <c r="F42" s="346"/>
      <c r="G42" s="36">
        <v>2033</v>
      </c>
      <c r="H42" s="346"/>
      <c r="I42" s="36">
        <v>2034</v>
      </c>
      <c r="J42" s="29"/>
      <c r="K42" s="36"/>
      <c r="L42" s="29"/>
      <c r="M42" s="41"/>
    </row>
    <row r="43" spans="1:13" x14ac:dyDescent="0.25">
      <c r="A43" s="1699"/>
      <c r="B43" s="1528"/>
      <c r="C43" s="37"/>
      <c r="D43" s="31" t="s">
        <v>132</v>
      </c>
      <c r="E43" s="30"/>
      <c r="F43" s="31" t="s">
        <v>133</v>
      </c>
      <c r="G43" s="30"/>
      <c r="H43" s="39"/>
      <c r="I43" s="40"/>
      <c r="J43" s="39"/>
      <c r="K43" s="40"/>
      <c r="L43" s="39"/>
      <c r="M43" s="38"/>
    </row>
    <row r="44" spans="1:13" x14ac:dyDescent="0.25">
      <c r="A44" s="1699"/>
      <c r="B44" s="1528"/>
      <c r="C44" s="37"/>
      <c r="D44" s="29"/>
      <c r="E44" s="36"/>
      <c r="F44" s="1008">
        <f>D38+F38+H38+J38+L38+D40+F40+H40+J40+L40+D42+F42+H42</f>
        <v>100</v>
      </c>
      <c r="G44" s="346"/>
      <c r="H44" s="1702"/>
      <c r="I44" s="1702"/>
      <c r="J44" s="34"/>
      <c r="K44" s="35"/>
      <c r="L44" s="34"/>
      <c r="M44" s="33"/>
    </row>
    <row r="45" spans="1:13" x14ac:dyDescent="0.25">
      <c r="A45" s="1699"/>
      <c r="B45" s="1528"/>
      <c r="C45" s="32"/>
      <c r="D45" s="31"/>
      <c r="E45" s="30"/>
      <c r="F45" s="31"/>
      <c r="G45" s="30"/>
      <c r="H45" s="27"/>
      <c r="I45" s="28"/>
      <c r="J45" s="27"/>
      <c r="K45" s="28"/>
      <c r="L45" s="27"/>
      <c r="M45" s="26"/>
    </row>
    <row r="46" spans="1:13" ht="18" customHeight="1" x14ac:dyDescent="0.25">
      <c r="A46" s="1699"/>
      <c r="B46" s="1539" t="s">
        <v>134</v>
      </c>
      <c r="C46" s="326"/>
      <c r="D46" s="139"/>
      <c r="E46" s="139"/>
      <c r="F46" s="139"/>
      <c r="G46" s="139"/>
      <c r="H46" s="139"/>
      <c r="I46" s="139"/>
      <c r="J46" s="139"/>
      <c r="K46" s="139"/>
      <c r="L46" s="15"/>
      <c r="M46" s="14"/>
    </row>
    <row r="47" spans="1:13" x14ac:dyDescent="0.25">
      <c r="A47" s="1699"/>
      <c r="B47" s="1528"/>
      <c r="C47" s="20"/>
      <c r="D47" s="23" t="s">
        <v>135</v>
      </c>
      <c r="E47" s="22" t="s">
        <v>136</v>
      </c>
      <c r="F47" s="1730" t="s">
        <v>137</v>
      </c>
      <c r="G47" s="1531"/>
      <c r="H47" s="1531"/>
      <c r="I47" s="1531"/>
      <c r="J47" s="1531"/>
      <c r="K47" s="156" t="s">
        <v>101</v>
      </c>
      <c r="L47" s="1532"/>
      <c r="M47" s="1533"/>
    </row>
    <row r="48" spans="1:13" x14ac:dyDescent="0.25">
      <c r="A48" s="1699"/>
      <c r="B48" s="1528"/>
      <c r="C48" s="20"/>
      <c r="D48" s="19"/>
      <c r="E48" s="161" t="s">
        <v>100</v>
      </c>
      <c r="F48" s="1730"/>
      <c r="G48" s="1531"/>
      <c r="H48" s="1531"/>
      <c r="I48" s="1531"/>
      <c r="J48" s="1531"/>
      <c r="K48" s="15"/>
      <c r="L48" s="1534"/>
      <c r="M48" s="1535"/>
    </row>
    <row r="49" spans="1:13" x14ac:dyDescent="0.25">
      <c r="A49" s="1699"/>
      <c r="B49" s="1529"/>
      <c r="C49" s="17"/>
      <c r="D49" s="16"/>
      <c r="E49" s="16"/>
      <c r="F49" s="16"/>
      <c r="G49" s="16"/>
      <c r="H49" s="16"/>
      <c r="I49" s="16"/>
      <c r="J49" s="16"/>
      <c r="K49" s="16"/>
      <c r="L49" s="15"/>
      <c r="M49" s="14"/>
    </row>
    <row r="50" spans="1:13" ht="37.5" customHeight="1" x14ac:dyDescent="0.25">
      <c r="A50" s="1699"/>
      <c r="B50" s="13" t="s">
        <v>139</v>
      </c>
      <c r="C50" s="1724" t="s">
        <v>1755</v>
      </c>
      <c r="D50" s="1725"/>
      <c r="E50" s="1725"/>
      <c r="F50" s="1725"/>
      <c r="G50" s="1725"/>
      <c r="H50" s="1725"/>
      <c r="I50" s="1725"/>
      <c r="J50" s="1725"/>
      <c r="K50" s="1725"/>
      <c r="L50" s="1725"/>
      <c r="M50" s="1726"/>
    </row>
    <row r="51" spans="1:13" ht="25.5" customHeight="1" x14ac:dyDescent="0.25">
      <c r="A51" s="1699"/>
      <c r="B51" s="12" t="s">
        <v>141</v>
      </c>
      <c r="C51" s="1724" t="s">
        <v>1756</v>
      </c>
      <c r="D51" s="1725"/>
      <c r="E51" s="1725"/>
      <c r="F51" s="1725"/>
      <c r="G51" s="1725"/>
      <c r="H51" s="1725"/>
      <c r="I51" s="1725"/>
      <c r="J51" s="1725"/>
      <c r="K51" s="1725"/>
      <c r="L51" s="1725"/>
      <c r="M51" s="1726"/>
    </row>
    <row r="52" spans="1:13" ht="24.75" customHeight="1" x14ac:dyDescent="0.25">
      <c r="A52" s="1699"/>
      <c r="B52" s="12" t="s">
        <v>143</v>
      </c>
      <c r="C52" s="1724" t="s">
        <v>1757</v>
      </c>
      <c r="D52" s="1725"/>
      <c r="E52" s="1725"/>
      <c r="F52" s="1725"/>
      <c r="G52" s="1725"/>
      <c r="H52" s="1725"/>
      <c r="I52" s="1725"/>
      <c r="J52" s="1725"/>
      <c r="K52" s="1725"/>
      <c r="L52" s="1725"/>
      <c r="M52" s="1726"/>
    </row>
    <row r="53" spans="1:13" ht="24.75" customHeight="1" x14ac:dyDescent="0.25">
      <c r="A53" s="1699"/>
      <c r="B53" s="12" t="s">
        <v>144</v>
      </c>
      <c r="C53" s="1724" t="s">
        <v>1758</v>
      </c>
      <c r="D53" s="1725"/>
      <c r="E53" s="1725"/>
      <c r="F53" s="1725"/>
      <c r="G53" s="1725"/>
      <c r="H53" s="1725"/>
      <c r="I53" s="1725"/>
      <c r="J53" s="1725"/>
      <c r="K53" s="1725"/>
      <c r="L53" s="1725"/>
      <c r="M53" s="1726"/>
    </row>
    <row r="54" spans="1:13" ht="41.25" customHeight="1" x14ac:dyDescent="0.25">
      <c r="A54" s="1506" t="s">
        <v>60</v>
      </c>
      <c r="B54" s="7" t="s">
        <v>145</v>
      </c>
      <c r="C54" s="1548" t="s">
        <v>681</v>
      </c>
      <c r="D54" s="1550"/>
      <c r="E54" s="1550"/>
      <c r="F54" s="1550"/>
      <c r="G54" s="1550"/>
      <c r="H54" s="1550"/>
      <c r="I54" s="1550"/>
      <c r="J54" s="1550"/>
      <c r="K54" s="1550"/>
      <c r="L54" s="1550"/>
      <c r="M54" s="1551"/>
    </row>
    <row r="55" spans="1:13" x14ac:dyDescent="0.25">
      <c r="A55" s="1507"/>
      <c r="B55" s="7" t="s">
        <v>147</v>
      </c>
      <c r="C55" s="1548" t="s">
        <v>1759</v>
      </c>
      <c r="D55" s="1550"/>
      <c r="E55" s="1550"/>
      <c r="F55" s="1550"/>
      <c r="G55" s="1550"/>
      <c r="H55" s="1550"/>
      <c r="I55" s="1550"/>
      <c r="J55" s="1550"/>
      <c r="K55" s="1550"/>
      <c r="L55" s="1550"/>
      <c r="M55" s="1551"/>
    </row>
    <row r="56" spans="1:13" x14ac:dyDescent="0.25">
      <c r="A56" s="1507"/>
      <c r="B56" s="7" t="s">
        <v>149</v>
      </c>
      <c r="C56" s="1548" t="s">
        <v>1553</v>
      </c>
      <c r="D56" s="1550"/>
      <c r="E56" s="1550"/>
      <c r="F56" s="1550"/>
      <c r="G56" s="1550"/>
      <c r="H56" s="1550"/>
      <c r="I56" s="1550"/>
      <c r="J56" s="1550"/>
      <c r="K56" s="1550"/>
      <c r="L56" s="1550"/>
      <c r="M56" s="1551"/>
    </row>
    <row r="57" spans="1:13" ht="15.75" customHeight="1" x14ac:dyDescent="0.25">
      <c r="A57" s="1507"/>
      <c r="B57" s="8" t="s">
        <v>151</v>
      </c>
      <c r="C57" s="1548" t="s">
        <v>680</v>
      </c>
      <c r="D57" s="1550"/>
      <c r="E57" s="1550"/>
      <c r="F57" s="1550"/>
      <c r="G57" s="1550"/>
      <c r="H57" s="1550"/>
      <c r="I57" s="1550"/>
      <c r="J57" s="1550"/>
      <c r="K57" s="1550"/>
      <c r="L57" s="1550"/>
      <c r="M57" s="1551"/>
    </row>
    <row r="58" spans="1:13" ht="15.75" customHeight="1" x14ac:dyDescent="0.25">
      <c r="A58" s="1507"/>
      <c r="B58" s="7" t="s">
        <v>153</v>
      </c>
      <c r="C58" s="1548" t="s">
        <v>1760</v>
      </c>
      <c r="D58" s="1550"/>
      <c r="E58" s="1550"/>
      <c r="F58" s="1550"/>
      <c r="G58" s="1550"/>
      <c r="H58" s="1550"/>
      <c r="I58" s="1550"/>
      <c r="J58" s="1550"/>
      <c r="K58" s="1550"/>
      <c r="L58" s="1550"/>
      <c r="M58" s="1551"/>
    </row>
    <row r="59" spans="1:13" ht="16.5" thickBot="1" x14ac:dyDescent="0.3">
      <c r="A59" s="1510"/>
      <c r="B59" s="7" t="s">
        <v>155</v>
      </c>
      <c r="C59" s="1548">
        <v>3274850</v>
      </c>
      <c r="D59" s="1550"/>
      <c r="E59" s="1550"/>
      <c r="F59" s="1550"/>
      <c r="G59" s="1550"/>
      <c r="H59" s="1550"/>
      <c r="I59" s="1550"/>
      <c r="J59" s="1550"/>
      <c r="K59" s="1550"/>
      <c r="L59" s="1550"/>
      <c r="M59" s="1551"/>
    </row>
    <row r="60" spans="1:13" ht="15.75" customHeight="1" x14ac:dyDescent="0.25">
      <c r="A60" s="1506" t="s">
        <v>156</v>
      </c>
      <c r="B60" s="6" t="s">
        <v>157</v>
      </c>
      <c r="C60" s="1548" t="s">
        <v>681</v>
      </c>
      <c r="D60" s="1550"/>
      <c r="E60" s="1550"/>
      <c r="F60" s="1550"/>
      <c r="G60" s="1550"/>
      <c r="H60" s="1550"/>
      <c r="I60" s="1550"/>
      <c r="J60" s="1550"/>
      <c r="K60" s="1550"/>
      <c r="L60" s="1550"/>
      <c r="M60" s="1551"/>
    </row>
    <row r="61" spans="1:13" ht="30" customHeight="1" x14ac:dyDescent="0.25">
      <c r="A61" s="1507"/>
      <c r="B61" s="6" t="s">
        <v>158</v>
      </c>
      <c r="C61" s="1548" t="s">
        <v>1143</v>
      </c>
      <c r="D61" s="1550"/>
      <c r="E61" s="1550"/>
      <c r="F61" s="1550"/>
      <c r="G61" s="1550"/>
      <c r="H61" s="1550"/>
      <c r="I61" s="1550"/>
      <c r="J61" s="1550"/>
      <c r="K61" s="1550"/>
      <c r="L61" s="1550"/>
      <c r="M61" s="1551"/>
    </row>
    <row r="62" spans="1:13" ht="30" customHeight="1" thickBot="1" x14ac:dyDescent="0.3">
      <c r="A62" s="1507"/>
      <c r="B62" s="5" t="s">
        <v>79</v>
      </c>
      <c r="C62" s="1548" t="s">
        <v>1553</v>
      </c>
      <c r="D62" s="1550"/>
      <c r="E62" s="1550"/>
      <c r="F62" s="1550"/>
      <c r="G62" s="1550"/>
      <c r="H62" s="1550"/>
      <c r="I62" s="1550"/>
      <c r="J62" s="1550"/>
      <c r="K62" s="1550"/>
      <c r="L62" s="1550"/>
      <c r="M62" s="1551"/>
    </row>
    <row r="63" spans="1:13" ht="16.5" thickBot="1" x14ac:dyDescent="0.3">
      <c r="A63" s="4" t="s">
        <v>64</v>
      </c>
      <c r="B63" s="3"/>
      <c r="C63" s="1755"/>
      <c r="D63" s="1708"/>
      <c r="E63" s="1708"/>
      <c r="F63" s="1708"/>
      <c r="G63" s="1708"/>
      <c r="H63" s="1708"/>
      <c r="I63" s="1708"/>
      <c r="J63" s="1708"/>
      <c r="K63" s="1708"/>
      <c r="L63" s="1708"/>
      <c r="M63" s="1709"/>
    </row>
  </sheetData>
  <mergeCells count="54">
    <mergeCell ref="A60:A62"/>
    <mergeCell ref="C60:M60"/>
    <mergeCell ref="C61:M61"/>
    <mergeCell ref="C62:M62"/>
    <mergeCell ref="C63:M63"/>
    <mergeCell ref="A54:A59"/>
    <mergeCell ref="C54:M54"/>
    <mergeCell ref="C55:M55"/>
    <mergeCell ref="C56:M56"/>
    <mergeCell ref="C57:M57"/>
    <mergeCell ref="C58:M58"/>
    <mergeCell ref="C59:M59"/>
    <mergeCell ref="C53:M53"/>
    <mergeCell ref="A17:A53"/>
    <mergeCell ref="C17:M17"/>
    <mergeCell ref="C18:M18"/>
    <mergeCell ref="B19:B25"/>
    <mergeCell ref="B26:B29"/>
    <mergeCell ref="B33:B35"/>
    <mergeCell ref="B36:B45"/>
    <mergeCell ref="H44:I44"/>
    <mergeCell ref="B46:B49"/>
    <mergeCell ref="F47:F48"/>
    <mergeCell ref="G47:J48"/>
    <mergeCell ref="L47:M48"/>
    <mergeCell ref="C50:M50"/>
    <mergeCell ref="C51:M51"/>
    <mergeCell ref="C52:M52"/>
    <mergeCell ref="B15:B16"/>
    <mergeCell ref="C15:D15"/>
    <mergeCell ref="F15:M15"/>
    <mergeCell ref="C16:M16"/>
    <mergeCell ref="C14:M14"/>
    <mergeCell ref="F10:G10"/>
    <mergeCell ref="I10:J10"/>
    <mergeCell ref="L10:M10"/>
    <mergeCell ref="C12:M12"/>
    <mergeCell ref="C13:M13"/>
    <mergeCell ref="A2:A16"/>
    <mergeCell ref="C2:M2"/>
    <mergeCell ref="C3:M3"/>
    <mergeCell ref="D4:E4"/>
    <mergeCell ref="F4:G4"/>
    <mergeCell ref="H4:M4"/>
    <mergeCell ref="C5:M5"/>
    <mergeCell ref="C6:M6"/>
    <mergeCell ref="C7:D7"/>
    <mergeCell ref="I7:M7"/>
    <mergeCell ref="B8:B11"/>
    <mergeCell ref="C9:D9"/>
    <mergeCell ref="F9:G9"/>
    <mergeCell ref="I9:J9"/>
    <mergeCell ref="L9:M9"/>
    <mergeCell ref="C10:D10"/>
  </mergeCells>
  <dataValidations count="7">
    <dataValidation type="list" allowBlank="1" showInputMessage="1" showErrorMessage="1" sqref="I7:M7" xr:uid="{00000000-0002-0000-44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1000000}"/>
    <dataValidation allowBlank="1" showInputMessage="1" showErrorMessage="1" prompt="Determine si el indicador responde a un enfoque (Derechos Humanos, Género, Diferencial, Poblacional, Ambiental y Territorial). Si responde a más de enfoque separelos por ;" sqref="B17" xr:uid="{00000000-0002-0000-4400-000002000000}"/>
    <dataValidation allowBlank="1" showInputMessage="1" showErrorMessage="1" prompt="Identifique la meta ODS a que le apunta el indicador de producto. Seleccione de la lista desplegable." sqref="E15" xr:uid="{00000000-0002-0000-4400-000003000000}"/>
    <dataValidation allowBlank="1" showInputMessage="1" showErrorMessage="1" prompt="Identifique el ODS a que le apunta el indicador de producto. Seleccione de la lista desplegable._x000a_" sqref="B15:B16" xr:uid="{00000000-0002-0000-4400-000004000000}"/>
    <dataValidation allowBlank="1" showInputMessage="1" showErrorMessage="1" prompt="Incluir una ficha por cada indicador, ya sea de producto o de resultado" sqref="B1" xr:uid="{00000000-0002-0000-4400-000005000000}"/>
    <dataValidation allowBlank="1" showInputMessage="1" showErrorMessage="1" prompt="Seleccione de la lista desplegable" sqref="B4 B7 H7" xr:uid="{00000000-0002-0000-4400-000006000000}"/>
  </dataValidation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E75B5"/>
  </sheetPr>
  <dimension ref="A1:Z1001"/>
  <sheetViews>
    <sheetView topLeftCell="A10" workbookViewId="0">
      <selection activeCell="G27" sqref="G27"/>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953</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39" customHeight="1" x14ac:dyDescent="0.25">
      <c r="A2" s="1588" t="s">
        <v>67</v>
      </c>
      <c r="B2" s="1136" t="s">
        <v>68</v>
      </c>
      <c r="C2" s="1617" t="s">
        <v>954</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60.75" customHeight="1" x14ac:dyDescent="0.25">
      <c r="A3" s="1581"/>
      <c r="B3" s="1137" t="s">
        <v>70</v>
      </c>
      <c r="C3" s="1589" t="s">
        <v>955</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t="s">
        <v>342</v>
      </c>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83.25" customHeight="1" x14ac:dyDescent="0.25">
      <c r="A11" s="1582"/>
      <c r="B11" s="1137" t="s">
        <v>85</v>
      </c>
      <c r="C11" s="1609" t="s">
        <v>956</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34.35" customHeight="1" x14ac:dyDescent="0.25">
      <c r="A12" s="1580" t="s">
        <v>48</v>
      </c>
      <c r="B12" s="1146" t="s">
        <v>87</v>
      </c>
      <c r="C12" s="1589" t="s">
        <v>336</v>
      </c>
      <c r="D12" s="1630"/>
      <c r="E12" s="1630"/>
      <c r="F12" s="1630"/>
      <c r="G12" s="1630"/>
      <c r="H12" s="1630"/>
      <c r="I12" s="1630"/>
      <c r="J12" s="1630"/>
      <c r="K12" s="1630"/>
      <c r="L12" s="1630"/>
      <c r="M12" s="1631"/>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15.75" x14ac:dyDescent="0.25">
      <c r="A18" s="1581"/>
      <c r="B18" s="1586"/>
      <c r="C18" s="1170" t="s">
        <v>99</v>
      </c>
      <c r="D18" s="1173" t="s">
        <v>933</v>
      </c>
      <c r="E18" s="1595" t="s">
        <v>101</v>
      </c>
      <c r="F18" s="1596"/>
      <c r="G18" s="1596"/>
      <c r="H18" s="1596"/>
      <c r="I18" s="1596"/>
      <c r="J18" s="1596"/>
      <c r="K18" s="1596"/>
      <c r="L18" s="1157" t="s">
        <v>957</v>
      </c>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74"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v>1</v>
      </c>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203.25" customHeight="1" x14ac:dyDescent="0.25">
      <c r="A44" s="1581"/>
      <c r="B44" s="1146" t="s">
        <v>139</v>
      </c>
      <c r="C44" s="1609" t="s">
        <v>958</v>
      </c>
      <c r="D44" s="1590"/>
      <c r="E44" s="1590"/>
      <c r="F44" s="1590"/>
      <c r="G44" s="1590"/>
      <c r="H44" s="1590"/>
      <c r="I44" s="1590"/>
      <c r="J44" s="1590"/>
      <c r="K44" s="1590"/>
      <c r="L44" s="1590"/>
      <c r="M44" s="1591"/>
      <c r="N44" s="1134"/>
      <c r="O44" s="1134"/>
      <c r="P44" s="1134"/>
      <c r="Q44" s="1134"/>
      <c r="R44" s="1134"/>
      <c r="S44" s="1134"/>
      <c r="T44" s="1134"/>
      <c r="U44" s="1134"/>
      <c r="V44" s="1134"/>
      <c r="W44" s="1134"/>
      <c r="X44" s="1134"/>
      <c r="Y44" s="1134"/>
      <c r="Z44" s="1134"/>
    </row>
    <row r="45" spans="1:26" ht="35.450000000000003" customHeight="1" x14ac:dyDescent="0.25">
      <c r="A45" s="1581"/>
      <c r="B45" s="1146" t="s">
        <v>936</v>
      </c>
      <c r="C45" s="1589" t="s">
        <v>711</v>
      </c>
      <c r="D45" s="1630"/>
      <c r="E45" s="1630"/>
      <c r="F45" s="1630"/>
      <c r="G45" s="1630"/>
      <c r="H45" s="1630"/>
      <c r="I45" s="1630"/>
      <c r="J45" s="1630"/>
      <c r="K45" s="1630"/>
      <c r="L45" s="1630"/>
      <c r="M45" s="163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959</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customHeight="1" x14ac:dyDescent="0.25">
      <c r="A50" s="1581"/>
      <c r="B50" s="1229" t="s">
        <v>147</v>
      </c>
      <c r="C50" s="1589" t="s">
        <v>941</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customHeight="1"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942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customHeight="1"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944</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78" customHeight="1" thickBot="1" x14ac:dyDescent="0.3">
      <c r="A58" s="1233" t="s">
        <v>64</v>
      </c>
      <c r="B58" s="1234"/>
      <c r="C58" s="1511" t="s">
        <v>952</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C47:M47"/>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5:M45"/>
    <mergeCell ref="C12:M12"/>
    <mergeCell ref="L41:M42"/>
    <mergeCell ref="C44:M44"/>
    <mergeCell ref="C46:M46"/>
    <mergeCell ref="B20:B23"/>
    <mergeCell ref="B27:B29"/>
    <mergeCell ref="F38:G38"/>
    <mergeCell ref="H39:I39"/>
    <mergeCell ref="B40:B43"/>
    <mergeCell ref="F41:F42"/>
    <mergeCell ref="G41:J42"/>
    <mergeCell ref="C48:M48"/>
    <mergeCell ref="C58:M58"/>
    <mergeCell ref="C53:M53"/>
    <mergeCell ref="C54:M54"/>
    <mergeCell ref="A55:A57"/>
    <mergeCell ref="C55:M55"/>
    <mergeCell ref="C56:M56"/>
    <mergeCell ref="C57:M57"/>
    <mergeCell ref="A49:A54"/>
    <mergeCell ref="C49:M49"/>
    <mergeCell ref="C50:M50"/>
    <mergeCell ref="C51:M51"/>
    <mergeCell ref="C52:M52"/>
    <mergeCell ref="A12:A48"/>
    <mergeCell ref="B13:B19"/>
    <mergeCell ref="E18:K18"/>
  </mergeCells>
  <dataValidations count="2">
    <dataValidation type="list" allowBlank="1" showErrorMessage="1" sqref="C4 G41" xr:uid="{00000000-0002-0000-0600-000000000000}">
      <formula1>#REF!</formula1>
    </dataValidation>
    <dataValidation allowBlank="1" showErrorMessage="1" sqref="I7:M7 C7:D7" xr:uid="{00000000-0002-0000-0600-000001000000}"/>
  </dataValidations>
  <hyperlinks>
    <hyperlink ref="C53" r:id="rId1" xr:uid="{00000000-0004-0000-0600-00000000000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7" tint="0.39997558519241921"/>
  </sheetPr>
  <dimension ref="A1:M60"/>
  <sheetViews>
    <sheetView topLeftCell="A8" zoomScale="85" zoomScaleNormal="85" zoomScalePageLayoutView="115" workbookViewId="0">
      <selection activeCell="A13" sqref="A13:XFD13"/>
    </sheetView>
  </sheetViews>
  <sheetFormatPr baseColWidth="10" defaultColWidth="11.42578125" defaultRowHeight="15.75" x14ac:dyDescent="0.25"/>
  <cols>
    <col min="1" max="1" width="25.140625" style="1" customWidth="1"/>
    <col min="2" max="2" width="28.7109375" style="2" customWidth="1"/>
    <col min="3" max="5" width="11.42578125" style="1"/>
    <col min="6" max="6" width="7.42578125" style="1" customWidth="1"/>
    <col min="7" max="7" width="6.85546875" style="1" customWidth="1"/>
    <col min="8" max="8" width="8.7109375" style="1" customWidth="1"/>
    <col min="9" max="16384" width="11.42578125" style="1"/>
  </cols>
  <sheetData>
    <row r="1" spans="1:13" ht="16.5" thickBot="1" x14ac:dyDescent="0.3">
      <c r="A1" s="110"/>
      <c r="B1" s="109" t="s">
        <v>1761</v>
      </c>
      <c r="C1" s="108"/>
      <c r="D1" s="108"/>
      <c r="E1" s="108"/>
      <c r="F1" s="108"/>
      <c r="G1" s="108"/>
      <c r="H1" s="108"/>
      <c r="I1" s="108"/>
      <c r="J1" s="108"/>
      <c r="K1" s="108"/>
      <c r="L1" s="108"/>
      <c r="M1" s="107"/>
    </row>
    <row r="2" spans="1:13" ht="27" customHeight="1" thickBot="1" x14ac:dyDescent="0.3">
      <c r="A2" s="1542" t="s">
        <v>67</v>
      </c>
      <c r="B2" s="106" t="s">
        <v>68</v>
      </c>
      <c r="C2" s="1744" t="s">
        <v>1762</v>
      </c>
      <c r="D2" s="1745"/>
      <c r="E2" s="1745"/>
      <c r="F2" s="1745"/>
      <c r="G2" s="1745"/>
      <c r="H2" s="1745"/>
      <c r="I2" s="1745"/>
      <c r="J2" s="1745"/>
      <c r="K2" s="1745"/>
      <c r="L2" s="1745"/>
      <c r="M2" s="1746"/>
    </row>
    <row r="3" spans="1:13" ht="47.25" customHeight="1" x14ac:dyDescent="0.25">
      <c r="A3" s="1543"/>
      <c r="B3" s="13" t="s">
        <v>70</v>
      </c>
      <c r="C3" s="1545" t="s">
        <v>1763</v>
      </c>
      <c r="D3" s="1546"/>
      <c r="E3" s="1546"/>
      <c r="F3" s="1546"/>
      <c r="G3" s="1546"/>
      <c r="H3" s="1546"/>
      <c r="I3" s="1546"/>
      <c r="J3" s="1546"/>
      <c r="K3" s="1546"/>
      <c r="L3" s="1546"/>
      <c r="M3" s="1547"/>
    </row>
    <row r="4" spans="1:13" ht="110.25" customHeight="1" x14ac:dyDescent="0.25">
      <c r="A4" s="1543"/>
      <c r="B4" s="561" t="s">
        <v>72</v>
      </c>
      <c r="C4" s="609">
        <v>174</v>
      </c>
      <c r="D4" s="1832" t="s">
        <v>1764</v>
      </c>
      <c r="E4" s="1552"/>
      <c r="F4" s="1553" t="s">
        <v>74</v>
      </c>
      <c r="G4" s="1554"/>
      <c r="H4" s="610">
        <v>160</v>
      </c>
      <c r="I4" s="1531" t="s">
        <v>1765</v>
      </c>
      <c r="J4" s="1531"/>
      <c r="K4" s="611" t="s">
        <v>1766</v>
      </c>
      <c r="L4" s="1531" t="s">
        <v>1767</v>
      </c>
      <c r="M4" s="2269"/>
    </row>
    <row r="5" spans="1:13" ht="47.25" customHeight="1" x14ac:dyDescent="0.25">
      <c r="A5" s="1543"/>
      <c r="B5" s="65" t="s">
        <v>1768</v>
      </c>
      <c r="C5" s="1548" t="s">
        <v>1769</v>
      </c>
      <c r="D5" s="1550"/>
      <c r="E5" s="1550"/>
      <c r="F5" s="1550"/>
      <c r="G5" s="1550"/>
      <c r="H5" s="1550"/>
      <c r="I5" s="1550"/>
      <c r="J5" s="1550"/>
      <c r="K5" s="1550"/>
      <c r="L5" s="2270"/>
      <c r="M5" s="2271"/>
    </row>
    <row r="6" spans="1:13" ht="51.95" customHeight="1" x14ac:dyDescent="0.25">
      <c r="A6" s="1543"/>
      <c r="B6" s="561" t="s">
        <v>76</v>
      </c>
      <c r="C6" s="1548" t="s">
        <v>1770</v>
      </c>
      <c r="D6" s="1550"/>
      <c r="E6" s="1550"/>
      <c r="F6" s="1550"/>
      <c r="G6" s="1550"/>
      <c r="H6" s="1550"/>
      <c r="I6" s="1550"/>
      <c r="J6" s="1550"/>
      <c r="K6" s="1550"/>
      <c r="L6" s="1550"/>
      <c r="M6" s="1551"/>
    </row>
    <row r="7" spans="1:13" ht="30.95" customHeight="1" x14ac:dyDescent="0.25">
      <c r="A7" s="1543"/>
      <c r="B7" s="12" t="s">
        <v>929</v>
      </c>
      <c r="C7" s="612"/>
      <c r="D7" s="124" t="s">
        <v>1771</v>
      </c>
      <c r="E7" s="124"/>
      <c r="F7" s="124"/>
      <c r="G7" s="111"/>
      <c r="H7" s="97" t="s">
        <v>79</v>
      </c>
      <c r="I7" s="1687" t="s">
        <v>691</v>
      </c>
      <c r="J7" s="1686"/>
      <c r="K7" s="1686"/>
      <c r="L7" s="1686"/>
      <c r="M7" s="1688"/>
    </row>
    <row r="8" spans="1:13" x14ac:dyDescent="0.25">
      <c r="A8" s="1543"/>
      <c r="B8" s="1539" t="s">
        <v>77</v>
      </c>
      <c r="C8" s="96"/>
      <c r="D8" s="95"/>
      <c r="E8" s="95"/>
      <c r="F8" s="95"/>
      <c r="G8" s="95"/>
      <c r="H8" s="95"/>
      <c r="I8" s="95"/>
      <c r="J8" s="95"/>
      <c r="K8" s="95"/>
      <c r="L8" s="61"/>
      <c r="M8" s="60"/>
    </row>
    <row r="9" spans="1:13" x14ac:dyDescent="0.25">
      <c r="A9" s="1543"/>
      <c r="B9" s="1528"/>
      <c r="C9" s="1558" t="s">
        <v>1772</v>
      </c>
      <c r="D9" s="1559"/>
      <c r="E9" s="1559"/>
      <c r="F9" s="1559"/>
      <c r="G9" s="1559"/>
      <c r="H9" s="76"/>
      <c r="I9" s="76"/>
      <c r="J9" s="76"/>
      <c r="K9" s="76"/>
      <c r="L9" s="15"/>
      <c r="M9" s="14"/>
    </row>
    <row r="10" spans="1:13" x14ac:dyDescent="0.25">
      <c r="A10" s="1543"/>
      <c r="B10" s="1529"/>
      <c r="C10" s="1558" t="s">
        <v>84</v>
      </c>
      <c r="D10" s="1559"/>
      <c r="E10" s="1559"/>
      <c r="F10" s="1559"/>
      <c r="G10" s="1559"/>
      <c r="H10" s="94"/>
      <c r="I10" s="1559"/>
      <c r="J10" s="1559"/>
      <c r="K10" s="94"/>
      <c r="L10" s="16"/>
      <c r="M10" s="48"/>
    </row>
    <row r="11" spans="1:13" ht="70.5" customHeight="1" x14ac:dyDescent="0.25">
      <c r="A11" s="1544"/>
      <c r="B11" s="13" t="s">
        <v>85</v>
      </c>
      <c r="C11" s="2264" t="s">
        <v>1773</v>
      </c>
      <c r="D11" s="2265"/>
      <c r="E11" s="2265"/>
      <c r="F11" s="2265"/>
      <c r="G11" s="2265"/>
      <c r="H11" s="2265"/>
      <c r="I11" s="2265"/>
      <c r="J11" s="2265"/>
      <c r="K11" s="2265"/>
      <c r="L11" s="2265"/>
      <c r="M11" s="2266"/>
    </row>
    <row r="12" spans="1:13" ht="47.25" customHeight="1" x14ac:dyDescent="0.25">
      <c r="A12" s="566"/>
      <c r="B12" s="605" t="s">
        <v>1774</v>
      </c>
      <c r="C12" s="1840" t="s">
        <v>1775</v>
      </c>
      <c r="D12" s="1840"/>
      <c r="E12" s="1840"/>
      <c r="F12" s="1840"/>
      <c r="G12" s="1840"/>
      <c r="H12" s="1840"/>
      <c r="I12" s="1840"/>
      <c r="J12" s="1840"/>
      <c r="K12" s="1840"/>
      <c r="L12" s="1840"/>
      <c r="M12" s="1840"/>
    </row>
    <row r="13" spans="1:13" ht="51" customHeight="1" x14ac:dyDescent="0.25">
      <c r="A13" s="566"/>
      <c r="B13" s="605" t="s">
        <v>1025</v>
      </c>
      <c r="C13" s="1738" t="s">
        <v>1776</v>
      </c>
      <c r="D13" s="1739"/>
      <c r="E13" s="127" t="s">
        <v>1026</v>
      </c>
      <c r="F13" s="1737" t="s">
        <v>688</v>
      </c>
      <c r="G13" s="1725"/>
      <c r="H13" s="1725"/>
      <c r="I13" s="1725"/>
      <c r="J13" s="1725"/>
      <c r="K13" s="1725"/>
      <c r="L13" s="1725"/>
      <c r="M13" s="1726"/>
    </row>
    <row r="14" spans="1:13" ht="24.75" customHeight="1" x14ac:dyDescent="0.25">
      <c r="A14" s="1698" t="s">
        <v>48</v>
      </c>
      <c r="B14" s="613" t="s">
        <v>87</v>
      </c>
      <c r="C14" s="2267" t="s">
        <v>689</v>
      </c>
      <c r="D14" s="2267"/>
      <c r="E14" s="2267"/>
      <c r="F14" s="2267"/>
      <c r="G14" s="2267"/>
      <c r="H14" s="2267"/>
      <c r="I14" s="2267"/>
      <c r="J14" s="2267"/>
      <c r="K14" s="2267"/>
      <c r="L14" s="2267"/>
      <c r="M14" s="2267"/>
    </row>
    <row r="15" spans="1:13" ht="40.5" customHeight="1" x14ac:dyDescent="0.25">
      <c r="A15" s="1699"/>
      <c r="B15" s="613" t="s">
        <v>1777</v>
      </c>
      <c r="C15" s="2268" t="s">
        <v>1778</v>
      </c>
      <c r="D15" s="2268"/>
      <c r="E15" s="2268"/>
      <c r="F15" s="2268"/>
      <c r="G15" s="2268"/>
      <c r="H15" s="2268"/>
      <c r="I15" s="2268"/>
      <c r="J15" s="2268"/>
      <c r="K15" s="2268"/>
      <c r="L15" s="2268"/>
      <c r="M15" s="2268"/>
    </row>
    <row r="16" spans="1:13" x14ac:dyDescent="0.25">
      <c r="A16" s="1699"/>
      <c r="B16" s="1539" t="s">
        <v>89</v>
      </c>
      <c r="C16" s="92"/>
      <c r="D16" s="91"/>
      <c r="E16" s="91"/>
      <c r="F16" s="91"/>
      <c r="G16" s="91"/>
      <c r="H16" s="91"/>
      <c r="I16" s="91"/>
      <c r="J16" s="91"/>
      <c r="K16" s="91"/>
      <c r="L16" s="91"/>
      <c r="M16" s="90"/>
    </row>
    <row r="17" spans="1:13" ht="9" customHeight="1" x14ac:dyDescent="0.25">
      <c r="A17" s="1699"/>
      <c r="B17" s="1528"/>
      <c r="C17" s="89"/>
      <c r="D17" s="88"/>
      <c r="E17" s="87"/>
      <c r="F17" s="88"/>
      <c r="G17" s="87"/>
      <c r="H17" s="88"/>
      <c r="I17" s="87"/>
      <c r="J17" s="88"/>
      <c r="K17" s="87"/>
      <c r="L17" s="87"/>
      <c r="M17" s="42"/>
    </row>
    <row r="18" spans="1:13" ht="18.75" customHeight="1" x14ac:dyDescent="0.25">
      <c r="A18" s="1699"/>
      <c r="B18" s="1528"/>
      <c r="C18" s="324" t="s">
        <v>90</v>
      </c>
      <c r="D18" s="132"/>
      <c r="E18" s="131" t="s">
        <v>91</v>
      </c>
      <c r="F18" s="132"/>
      <c r="G18" s="614" t="s">
        <v>92</v>
      </c>
      <c r="H18" s="132"/>
      <c r="I18" s="131" t="s">
        <v>93</v>
      </c>
      <c r="J18" s="615"/>
      <c r="K18" s="131"/>
      <c r="L18" s="131"/>
      <c r="M18" s="134"/>
    </row>
    <row r="19" spans="1:13" ht="18.75" customHeight="1" x14ac:dyDescent="0.25">
      <c r="A19" s="1699"/>
      <c r="B19" s="1528"/>
      <c r="C19" s="324" t="s">
        <v>94</v>
      </c>
      <c r="D19" s="161"/>
      <c r="E19" s="131" t="s">
        <v>95</v>
      </c>
      <c r="F19" s="135"/>
      <c r="G19" s="614" t="s">
        <v>96</v>
      </c>
      <c r="H19" s="135"/>
      <c r="I19" s="131"/>
      <c r="J19" s="136"/>
      <c r="K19" s="131"/>
      <c r="L19" s="131"/>
      <c r="M19" s="134"/>
    </row>
    <row r="20" spans="1:13" x14ac:dyDescent="0.25">
      <c r="A20" s="1699"/>
      <c r="B20" s="1528"/>
      <c r="C20" s="324" t="s">
        <v>97</v>
      </c>
      <c r="D20" s="161"/>
      <c r="E20" s="131" t="s">
        <v>98</v>
      </c>
      <c r="F20" s="161"/>
      <c r="G20" s="131"/>
      <c r="H20" s="136"/>
      <c r="I20" s="131"/>
      <c r="J20" s="136"/>
      <c r="K20" s="131"/>
      <c r="L20" s="131"/>
      <c r="M20" s="134"/>
    </row>
    <row r="21" spans="1:13" x14ac:dyDescent="0.25">
      <c r="A21" s="1699"/>
      <c r="B21" s="1528"/>
      <c r="C21" s="324" t="s">
        <v>99</v>
      </c>
      <c r="D21" s="615" t="s">
        <v>100</v>
      </c>
      <c r="E21" s="131" t="s">
        <v>101</v>
      </c>
      <c r="F21" s="1857" t="s">
        <v>1779</v>
      </c>
      <c r="G21" s="1857"/>
      <c r="H21" s="1857"/>
      <c r="I21" s="1857"/>
      <c r="J21" s="1857"/>
      <c r="K21" s="1857"/>
      <c r="L21" s="1857"/>
      <c r="M21" s="2096"/>
    </row>
    <row r="22" spans="1:13" ht="9.75" customHeight="1" x14ac:dyDescent="0.25">
      <c r="A22" s="1699"/>
      <c r="B22" s="1529"/>
      <c r="C22" s="325"/>
      <c r="D22" s="137"/>
      <c r="E22" s="137"/>
      <c r="F22" s="137"/>
      <c r="G22" s="137"/>
      <c r="H22" s="137"/>
      <c r="I22" s="137"/>
      <c r="J22" s="137"/>
      <c r="K22" s="137"/>
      <c r="L22" s="137"/>
      <c r="M22" s="138"/>
    </row>
    <row r="23" spans="1:13" x14ac:dyDescent="0.25">
      <c r="A23" s="1699"/>
      <c r="B23" s="1539" t="s">
        <v>103</v>
      </c>
      <c r="C23" s="326"/>
      <c r="D23" s="139"/>
      <c r="E23" s="139"/>
      <c r="F23" s="139"/>
      <c r="G23" s="139"/>
      <c r="H23" s="139"/>
      <c r="I23" s="139"/>
      <c r="J23" s="139"/>
      <c r="K23" s="139"/>
      <c r="L23" s="61"/>
      <c r="M23" s="60"/>
    </row>
    <row r="24" spans="1:13" ht="31.5" x14ac:dyDescent="0.25">
      <c r="A24" s="1699"/>
      <c r="B24" s="1528"/>
      <c r="C24" s="324" t="s">
        <v>104</v>
      </c>
      <c r="D24" s="135"/>
      <c r="E24" s="146"/>
      <c r="F24" s="131" t="s">
        <v>105</v>
      </c>
      <c r="G24" s="615" t="s">
        <v>100</v>
      </c>
      <c r="H24" s="146"/>
      <c r="I24" s="131" t="s">
        <v>106</v>
      </c>
      <c r="J24" s="161"/>
      <c r="K24" s="146"/>
      <c r="L24" s="15"/>
      <c r="M24" s="14"/>
    </row>
    <row r="25" spans="1:13" ht="31.5" x14ac:dyDescent="0.25">
      <c r="A25" s="1699"/>
      <c r="B25" s="1528"/>
      <c r="C25" s="324" t="s">
        <v>107</v>
      </c>
      <c r="D25" s="79"/>
      <c r="E25" s="15"/>
      <c r="F25" s="131" t="s">
        <v>108</v>
      </c>
      <c r="G25" s="135"/>
      <c r="H25" s="15"/>
      <c r="I25" s="77"/>
      <c r="J25" s="15"/>
      <c r="K25" s="76"/>
      <c r="L25" s="15"/>
      <c r="M25" s="14"/>
    </row>
    <row r="26" spans="1:13" x14ac:dyDescent="0.25">
      <c r="A26" s="1699"/>
      <c r="B26" s="1528"/>
      <c r="C26" s="327"/>
      <c r="D26" s="140"/>
      <c r="E26" s="140"/>
      <c r="F26" s="140"/>
      <c r="G26" s="140"/>
      <c r="H26" s="140"/>
      <c r="I26" s="140"/>
      <c r="J26" s="140"/>
      <c r="K26" s="140"/>
      <c r="L26" s="16"/>
      <c r="M26" s="48"/>
    </row>
    <row r="27" spans="1:13" x14ac:dyDescent="0.25">
      <c r="A27" s="1699"/>
      <c r="B27" s="562" t="s">
        <v>109</v>
      </c>
      <c r="C27" s="328"/>
      <c r="D27" s="141"/>
      <c r="E27" s="141"/>
      <c r="F27" s="141"/>
      <c r="G27" s="141"/>
      <c r="H27" s="141"/>
      <c r="I27" s="141"/>
      <c r="J27" s="141"/>
      <c r="K27" s="141"/>
      <c r="L27" s="141"/>
      <c r="M27" s="142"/>
    </row>
    <row r="28" spans="1:13" x14ac:dyDescent="0.25">
      <c r="A28" s="1699"/>
      <c r="B28" s="70"/>
      <c r="C28" s="329" t="s">
        <v>110</v>
      </c>
      <c r="D28" s="144" t="s">
        <v>111</v>
      </c>
      <c r="E28" s="146"/>
      <c r="F28" s="145" t="s">
        <v>112</v>
      </c>
      <c r="G28" s="135" t="s">
        <v>111</v>
      </c>
      <c r="H28" s="146"/>
      <c r="I28" s="145" t="s">
        <v>113</v>
      </c>
      <c r="J28" s="333" t="s">
        <v>111</v>
      </c>
      <c r="K28" s="165"/>
      <c r="L28" s="334"/>
      <c r="M28" s="164"/>
    </row>
    <row r="29" spans="1:13" x14ac:dyDescent="0.25">
      <c r="A29" s="1699"/>
      <c r="B29" s="65"/>
      <c r="C29" s="325"/>
      <c r="D29" s="137"/>
      <c r="E29" s="137"/>
      <c r="F29" s="137"/>
      <c r="G29" s="137"/>
      <c r="H29" s="137"/>
      <c r="I29" s="137"/>
      <c r="J29" s="137"/>
      <c r="K29" s="137"/>
      <c r="L29" s="137"/>
      <c r="M29" s="138"/>
    </row>
    <row r="30" spans="1:13" x14ac:dyDescent="0.25">
      <c r="A30" s="1699"/>
      <c r="B30" s="1528" t="s">
        <v>114</v>
      </c>
      <c r="C30" s="63"/>
      <c r="D30" s="62"/>
      <c r="E30" s="62"/>
      <c r="F30" s="62"/>
      <c r="G30" s="62"/>
      <c r="H30" s="62"/>
      <c r="I30" s="62"/>
      <c r="J30" s="62"/>
      <c r="K30" s="62"/>
      <c r="L30" s="15"/>
      <c r="M30" s="14"/>
    </row>
    <row r="31" spans="1:13" ht="31.5" x14ac:dyDescent="0.25">
      <c r="A31" s="1699"/>
      <c r="B31" s="1528"/>
      <c r="C31" s="330" t="s">
        <v>115</v>
      </c>
      <c r="D31" s="58">
        <v>2022</v>
      </c>
      <c r="E31" s="54"/>
      <c r="F31" s="146" t="s">
        <v>116</v>
      </c>
      <c r="G31" s="56" t="s">
        <v>1260</v>
      </c>
      <c r="H31" s="54"/>
      <c r="I31" s="145"/>
      <c r="J31" s="54"/>
      <c r="K31" s="54"/>
      <c r="L31" s="15"/>
      <c r="M31" s="14"/>
    </row>
    <row r="32" spans="1:13" x14ac:dyDescent="0.25">
      <c r="A32" s="1699"/>
      <c r="B32" s="1528"/>
      <c r="C32" s="330"/>
      <c r="D32" s="122"/>
      <c r="E32" s="54"/>
      <c r="F32" s="146"/>
      <c r="G32" s="54"/>
      <c r="H32" s="54"/>
      <c r="I32" s="145"/>
      <c r="J32" s="54"/>
      <c r="K32" s="54"/>
      <c r="L32" s="15"/>
      <c r="M32" s="14"/>
    </row>
    <row r="33" spans="1:13" x14ac:dyDescent="0.25">
      <c r="A33" s="1699"/>
      <c r="B33" s="562" t="s">
        <v>117</v>
      </c>
      <c r="C33" s="47"/>
      <c r="D33" s="46"/>
      <c r="E33" s="46"/>
      <c r="F33" s="46"/>
      <c r="G33" s="46"/>
      <c r="H33" s="46"/>
      <c r="I33" s="46"/>
      <c r="J33" s="46"/>
      <c r="K33" s="46"/>
      <c r="L33" s="46"/>
      <c r="M33" s="45"/>
    </row>
    <row r="34" spans="1:13" x14ac:dyDescent="0.25">
      <c r="A34" s="1699"/>
      <c r="B34" s="70"/>
      <c r="C34" s="37"/>
      <c r="D34" s="35" t="s">
        <v>118</v>
      </c>
      <c r="E34" s="35"/>
      <c r="F34" s="35" t="s">
        <v>119</v>
      </c>
      <c r="G34" s="35"/>
      <c r="H34" s="43" t="s">
        <v>120</v>
      </c>
      <c r="I34" s="43"/>
      <c r="J34" s="43" t="s">
        <v>121</v>
      </c>
      <c r="K34" s="35"/>
      <c r="L34" s="35" t="s">
        <v>122</v>
      </c>
      <c r="M34" s="44"/>
    </row>
    <row r="35" spans="1:13" x14ac:dyDescent="0.25">
      <c r="A35" s="1699"/>
      <c r="B35" s="70"/>
      <c r="C35" s="37"/>
      <c r="D35" s="29">
        <v>1</v>
      </c>
      <c r="E35" s="36"/>
      <c r="F35" s="29">
        <v>1</v>
      </c>
      <c r="G35" s="36"/>
      <c r="H35" s="29">
        <v>1</v>
      </c>
      <c r="I35" s="36"/>
      <c r="J35" s="29"/>
      <c r="K35" s="36"/>
      <c r="L35" s="29"/>
      <c r="M35" s="41"/>
    </row>
    <row r="36" spans="1:13" x14ac:dyDescent="0.25">
      <c r="A36" s="1699"/>
      <c r="B36" s="70"/>
      <c r="C36" s="37"/>
      <c r="D36" s="35" t="s">
        <v>123</v>
      </c>
      <c r="E36" s="35"/>
      <c r="F36" s="35" t="s">
        <v>124</v>
      </c>
      <c r="G36" s="35"/>
      <c r="H36" s="43" t="s">
        <v>125</v>
      </c>
      <c r="I36" s="43"/>
      <c r="J36" s="43" t="s">
        <v>126</v>
      </c>
      <c r="K36" s="35"/>
      <c r="L36" s="35" t="s">
        <v>127</v>
      </c>
      <c r="M36" s="42"/>
    </row>
    <row r="37" spans="1:13" x14ac:dyDescent="0.25">
      <c r="A37" s="1699"/>
      <c r="B37" s="70"/>
      <c r="C37" s="37"/>
      <c r="D37" s="29"/>
      <c r="E37" s="36"/>
      <c r="F37" s="29"/>
      <c r="G37" s="36"/>
      <c r="H37" s="29"/>
      <c r="I37" s="36"/>
      <c r="J37" s="29"/>
      <c r="K37" s="36"/>
      <c r="L37" s="29"/>
      <c r="M37" s="41"/>
    </row>
    <row r="38" spans="1:13" x14ac:dyDescent="0.25">
      <c r="A38" s="1699"/>
      <c r="B38" s="70"/>
      <c r="C38" s="37"/>
      <c r="D38" s="35" t="s">
        <v>128</v>
      </c>
      <c r="E38" s="35"/>
      <c r="F38" s="35" t="s">
        <v>129</v>
      </c>
      <c r="G38" s="35"/>
      <c r="H38" s="43" t="s">
        <v>130</v>
      </c>
      <c r="I38" s="43"/>
      <c r="J38" s="43" t="s">
        <v>131</v>
      </c>
      <c r="K38" s="35"/>
      <c r="L38" s="35" t="s">
        <v>132</v>
      </c>
      <c r="M38" s="42"/>
    </row>
    <row r="39" spans="1:13" x14ac:dyDescent="0.25">
      <c r="A39" s="1699"/>
      <c r="B39" s="70"/>
      <c r="C39" s="37"/>
      <c r="D39" s="29"/>
      <c r="E39" s="36"/>
      <c r="F39" s="29"/>
      <c r="G39" s="36"/>
      <c r="H39" s="29"/>
      <c r="I39" s="36"/>
      <c r="J39" s="29"/>
      <c r="K39" s="36"/>
      <c r="L39" s="29"/>
      <c r="M39" s="41"/>
    </row>
    <row r="40" spans="1:13" x14ac:dyDescent="0.25">
      <c r="A40" s="1699"/>
      <c r="B40" s="70"/>
      <c r="C40" s="37"/>
      <c r="D40" s="31" t="s">
        <v>132</v>
      </c>
      <c r="E40" s="30"/>
      <c r="F40" s="31" t="s">
        <v>133</v>
      </c>
      <c r="G40" s="30"/>
      <c r="H40" s="39"/>
      <c r="I40" s="40"/>
      <c r="J40" s="39"/>
      <c r="K40" s="40"/>
      <c r="L40" s="39"/>
      <c r="M40" s="38"/>
    </row>
    <row r="41" spans="1:13" x14ac:dyDescent="0.25">
      <c r="A41" s="1699"/>
      <c r="B41" s="70"/>
      <c r="C41" s="37"/>
      <c r="D41" s="29"/>
      <c r="E41" s="36"/>
      <c r="F41" s="1524">
        <v>1</v>
      </c>
      <c r="G41" s="1525"/>
      <c r="H41" s="34"/>
      <c r="I41" s="35"/>
      <c r="J41" s="34"/>
      <c r="K41" s="35"/>
      <c r="L41" s="34"/>
      <c r="M41" s="33"/>
    </row>
    <row r="42" spans="1:13" x14ac:dyDescent="0.25">
      <c r="A42" s="1699"/>
      <c r="B42" s="65"/>
      <c r="C42" s="32"/>
      <c r="D42" s="16"/>
      <c r="E42" s="16"/>
      <c r="F42" s="16"/>
      <c r="G42" s="16"/>
      <c r="H42" s="1527"/>
      <c r="I42" s="1527"/>
      <c r="J42" s="27"/>
      <c r="K42" s="28"/>
      <c r="L42" s="27"/>
      <c r="M42" s="26"/>
    </row>
    <row r="43" spans="1:13" ht="18" customHeight="1" x14ac:dyDescent="0.25">
      <c r="A43" s="1699"/>
      <c r="B43" s="1528" t="s">
        <v>134</v>
      </c>
      <c r="C43" s="342"/>
      <c r="D43" s="136"/>
      <c r="E43" s="136"/>
      <c r="F43" s="136"/>
      <c r="G43" s="136"/>
      <c r="H43" s="136"/>
      <c r="I43" s="136"/>
      <c r="J43" s="136"/>
      <c r="K43" s="136"/>
      <c r="L43" s="15"/>
      <c r="M43" s="14"/>
    </row>
    <row r="44" spans="1:13" x14ac:dyDescent="0.25">
      <c r="A44" s="1699"/>
      <c r="B44" s="1528"/>
      <c r="C44" s="20"/>
      <c r="D44" s="23" t="s">
        <v>135</v>
      </c>
      <c r="E44" s="22" t="s">
        <v>136</v>
      </c>
      <c r="F44" s="1730" t="s">
        <v>137</v>
      </c>
      <c r="G44" s="1531" t="s">
        <v>99</v>
      </c>
      <c r="H44" s="1531"/>
      <c r="I44" s="1531"/>
      <c r="J44" s="1531"/>
      <c r="K44" s="156" t="s">
        <v>101</v>
      </c>
      <c r="L44" s="1532"/>
      <c r="M44" s="1533"/>
    </row>
    <row r="45" spans="1:13" x14ac:dyDescent="0.25">
      <c r="A45" s="1699"/>
      <c r="B45" s="1528"/>
      <c r="C45" s="20"/>
      <c r="D45" s="19"/>
      <c r="E45" s="161" t="s">
        <v>100</v>
      </c>
      <c r="F45" s="1730"/>
      <c r="G45" s="1531"/>
      <c r="H45" s="1531"/>
      <c r="I45" s="1531"/>
      <c r="J45" s="1531"/>
      <c r="K45" s="15"/>
      <c r="L45" s="1534"/>
      <c r="M45" s="1535"/>
    </row>
    <row r="46" spans="1:13" x14ac:dyDescent="0.25">
      <c r="A46" s="1699"/>
      <c r="B46" s="1529"/>
      <c r="C46" s="17"/>
      <c r="D46" s="16"/>
      <c r="E46" s="16"/>
      <c r="F46" s="16"/>
      <c r="G46" s="16"/>
      <c r="H46" s="16"/>
      <c r="I46" s="16"/>
      <c r="J46" s="16"/>
      <c r="K46" s="16"/>
      <c r="L46" s="15"/>
      <c r="M46" s="14"/>
    </row>
    <row r="47" spans="1:13" ht="63" customHeight="1" x14ac:dyDescent="0.25">
      <c r="A47" s="1699"/>
      <c r="B47" s="12" t="s">
        <v>139</v>
      </c>
      <c r="C47" s="1738" t="s">
        <v>1780</v>
      </c>
      <c r="D47" s="1739"/>
      <c r="E47" s="1739"/>
      <c r="F47" s="1739"/>
      <c r="G47" s="1739"/>
      <c r="H47" s="1739"/>
      <c r="I47" s="1739"/>
      <c r="J47" s="1739"/>
      <c r="K47" s="1739"/>
      <c r="L47" s="1739"/>
      <c r="M47" s="1740"/>
    </row>
    <row r="48" spans="1:13" ht="75" customHeight="1" x14ac:dyDescent="0.25">
      <c r="A48" s="1699"/>
      <c r="B48" s="12" t="s">
        <v>141</v>
      </c>
      <c r="C48" s="2249" t="s">
        <v>1781</v>
      </c>
      <c r="D48" s="2250"/>
      <c r="E48" s="2250"/>
      <c r="F48" s="2250"/>
      <c r="G48" s="2250"/>
      <c r="H48" s="2250"/>
      <c r="I48" s="2250"/>
      <c r="J48" s="2250"/>
      <c r="K48" s="2250"/>
      <c r="L48" s="2250"/>
      <c r="M48" s="2251"/>
    </row>
    <row r="49" spans="1:13" x14ac:dyDescent="0.25">
      <c r="A49" s="1699"/>
      <c r="B49" s="12" t="s">
        <v>143</v>
      </c>
      <c r="C49" s="163">
        <v>30</v>
      </c>
      <c r="D49" s="157"/>
      <c r="E49" s="157"/>
      <c r="F49" s="157"/>
      <c r="G49" s="157"/>
      <c r="H49" s="157"/>
      <c r="I49" s="157"/>
      <c r="J49" s="157"/>
      <c r="K49" s="157"/>
      <c r="L49" s="157"/>
      <c r="M49" s="158"/>
    </row>
    <row r="50" spans="1:13" x14ac:dyDescent="0.25">
      <c r="A50" s="2243"/>
      <c r="B50" s="12" t="s">
        <v>144</v>
      </c>
      <c r="C50" s="163" t="s">
        <v>111</v>
      </c>
      <c r="D50" s="157"/>
      <c r="E50" s="157"/>
      <c r="F50" s="157"/>
      <c r="G50" s="157"/>
      <c r="H50" s="157"/>
      <c r="I50" s="157"/>
      <c r="J50" s="157"/>
      <c r="K50" s="157"/>
      <c r="L50" s="157"/>
      <c r="M50" s="158"/>
    </row>
    <row r="51" spans="1:13" ht="19.5" customHeight="1" x14ac:dyDescent="0.25">
      <c r="A51" s="1506" t="s">
        <v>60</v>
      </c>
      <c r="B51" s="7" t="s">
        <v>145</v>
      </c>
      <c r="C51" s="2258" t="s">
        <v>1782</v>
      </c>
      <c r="D51" s="2259"/>
      <c r="E51" s="2259"/>
      <c r="F51" s="2259"/>
      <c r="G51" s="2259"/>
      <c r="H51" s="2259"/>
      <c r="I51" s="2259"/>
      <c r="J51" s="2259"/>
      <c r="K51" s="2259"/>
      <c r="L51" s="2259"/>
      <c r="M51" s="2260"/>
    </row>
    <row r="52" spans="1:13" ht="19.5" customHeight="1" x14ac:dyDescent="0.25">
      <c r="A52" s="1507"/>
      <c r="B52" s="7" t="s">
        <v>147</v>
      </c>
      <c r="C52" s="2261" t="s">
        <v>1783</v>
      </c>
      <c r="D52" s="2262"/>
      <c r="E52" s="2262"/>
      <c r="F52" s="2262"/>
      <c r="G52" s="2262"/>
      <c r="H52" s="2262"/>
      <c r="I52" s="2262"/>
      <c r="J52" s="2262"/>
      <c r="K52" s="2262"/>
      <c r="L52" s="2262"/>
      <c r="M52" s="2263"/>
    </row>
    <row r="53" spans="1:13" ht="19.5" customHeight="1" x14ac:dyDescent="0.25">
      <c r="A53" s="1507"/>
      <c r="B53" s="7" t="s">
        <v>149</v>
      </c>
      <c r="C53" s="1548" t="s">
        <v>691</v>
      </c>
      <c r="D53" s="1550"/>
      <c r="E53" s="1550"/>
      <c r="F53" s="1550"/>
      <c r="G53" s="1550"/>
      <c r="H53" s="1550"/>
      <c r="I53" s="1550"/>
      <c r="J53" s="1550"/>
      <c r="K53" s="1550"/>
      <c r="L53" s="1550"/>
      <c r="M53" s="1551"/>
    </row>
    <row r="54" spans="1:13" ht="19.5" customHeight="1" x14ac:dyDescent="0.25">
      <c r="A54" s="1507"/>
      <c r="B54" s="8" t="s">
        <v>151</v>
      </c>
      <c r="C54" s="1548" t="s">
        <v>692</v>
      </c>
      <c r="D54" s="1550"/>
      <c r="E54" s="1550"/>
      <c r="F54" s="1550"/>
      <c r="G54" s="1550"/>
      <c r="H54" s="1550"/>
      <c r="I54" s="1550"/>
      <c r="J54" s="1550"/>
      <c r="K54" s="1550"/>
      <c r="L54" s="1550"/>
      <c r="M54" s="1551"/>
    </row>
    <row r="55" spans="1:13" ht="19.5" customHeight="1" x14ac:dyDescent="0.25">
      <c r="A55" s="1507"/>
      <c r="B55" s="7" t="s">
        <v>153</v>
      </c>
      <c r="C55" s="2252" t="s">
        <v>695</v>
      </c>
      <c r="D55" s="2253"/>
      <c r="E55" s="2253"/>
      <c r="F55" s="2253"/>
      <c r="G55" s="2253"/>
      <c r="H55" s="2253"/>
      <c r="I55" s="2253"/>
      <c r="J55" s="2253"/>
      <c r="K55" s="2253"/>
      <c r="L55" s="2253"/>
      <c r="M55" s="2254"/>
    </row>
    <row r="56" spans="1:13" ht="19.5" customHeight="1" thickBot="1" x14ac:dyDescent="0.3">
      <c r="A56" s="1510"/>
      <c r="B56" s="7" t="s">
        <v>155</v>
      </c>
      <c r="C56" s="2252" t="s">
        <v>694</v>
      </c>
      <c r="D56" s="2253"/>
      <c r="E56" s="2253"/>
      <c r="F56" s="2253"/>
      <c r="G56" s="2253"/>
      <c r="H56" s="2253"/>
      <c r="I56" s="2253"/>
      <c r="J56" s="2253"/>
      <c r="K56" s="2253"/>
      <c r="L56" s="2253"/>
      <c r="M56" s="2254"/>
    </row>
    <row r="57" spans="1:13" ht="19.5" customHeight="1" x14ac:dyDescent="0.25">
      <c r="A57" s="1506" t="s">
        <v>156</v>
      </c>
      <c r="B57" s="6" t="s">
        <v>157</v>
      </c>
      <c r="C57" s="2255" t="s">
        <v>1784</v>
      </c>
      <c r="D57" s="2256"/>
      <c r="E57" s="2256"/>
      <c r="F57" s="2256"/>
      <c r="G57" s="2256"/>
      <c r="H57" s="2256"/>
      <c r="I57" s="2256"/>
      <c r="J57" s="2256"/>
      <c r="K57" s="2256"/>
      <c r="L57" s="2256"/>
      <c r="M57" s="2257"/>
    </row>
    <row r="58" spans="1:13" ht="19.5" customHeight="1" x14ac:dyDescent="0.25">
      <c r="A58" s="1507"/>
      <c r="B58" s="6" t="s">
        <v>158</v>
      </c>
      <c r="C58" s="1548" t="s">
        <v>1785</v>
      </c>
      <c r="D58" s="1550"/>
      <c r="E58" s="1550"/>
      <c r="F58" s="1550"/>
      <c r="G58" s="1550"/>
      <c r="H58" s="1550"/>
      <c r="I58" s="1550"/>
      <c r="J58" s="1550"/>
      <c r="K58" s="1550"/>
      <c r="L58" s="1550"/>
      <c r="M58" s="1551"/>
    </row>
    <row r="59" spans="1:13" ht="19.5" customHeight="1" thickBot="1" x14ac:dyDescent="0.3">
      <c r="A59" s="1507"/>
      <c r="B59" s="5" t="s">
        <v>79</v>
      </c>
      <c r="C59" s="1548" t="s">
        <v>691</v>
      </c>
      <c r="D59" s="1550"/>
      <c r="E59" s="1550"/>
      <c r="F59" s="1550"/>
      <c r="G59" s="1550"/>
      <c r="H59" s="1550"/>
      <c r="I59" s="1550"/>
      <c r="J59" s="1550"/>
      <c r="K59" s="1550"/>
      <c r="L59" s="1550"/>
      <c r="M59" s="1551"/>
    </row>
    <row r="60" spans="1:13" ht="64.5" customHeight="1" thickBot="1" x14ac:dyDescent="0.3">
      <c r="A60" s="4" t="s">
        <v>64</v>
      </c>
      <c r="B60" s="3"/>
      <c r="C60" s="1755" t="s">
        <v>1786</v>
      </c>
      <c r="D60" s="1708"/>
      <c r="E60" s="1708"/>
      <c r="F60" s="1708"/>
      <c r="G60" s="1708"/>
      <c r="H60" s="1708"/>
      <c r="I60" s="1708"/>
      <c r="J60" s="1708"/>
      <c r="K60" s="1708"/>
      <c r="L60" s="1708"/>
      <c r="M60" s="1709"/>
    </row>
  </sheetData>
  <mergeCells count="45">
    <mergeCell ref="C13:D13"/>
    <mergeCell ref="F13:M13"/>
    <mergeCell ref="C12:M12"/>
    <mergeCell ref="A2:A11"/>
    <mergeCell ref="C2:M2"/>
    <mergeCell ref="C3:M3"/>
    <mergeCell ref="D4:E4"/>
    <mergeCell ref="F4:G4"/>
    <mergeCell ref="I4:J4"/>
    <mergeCell ref="L4:M4"/>
    <mergeCell ref="C5:M5"/>
    <mergeCell ref="C6:M6"/>
    <mergeCell ref="I7:M7"/>
    <mergeCell ref="B8:B10"/>
    <mergeCell ref="C9:G9"/>
    <mergeCell ref="C10:G10"/>
    <mergeCell ref="I10:J10"/>
    <mergeCell ref="C11:M11"/>
    <mergeCell ref="A14:A50"/>
    <mergeCell ref="C14:M14"/>
    <mergeCell ref="C15:M15"/>
    <mergeCell ref="B16:B22"/>
    <mergeCell ref="F21:M21"/>
    <mergeCell ref="B23:B26"/>
    <mergeCell ref="B30:B32"/>
    <mergeCell ref="F41:G41"/>
    <mergeCell ref="H42:I42"/>
    <mergeCell ref="B43:B46"/>
    <mergeCell ref="F44:F45"/>
    <mergeCell ref="G44:J45"/>
    <mergeCell ref="L44:M45"/>
    <mergeCell ref="C47:M47"/>
    <mergeCell ref="C48:M48"/>
    <mergeCell ref="C60:M60"/>
    <mergeCell ref="C55:M55"/>
    <mergeCell ref="C56:M56"/>
    <mergeCell ref="A57:A59"/>
    <mergeCell ref="C57:M57"/>
    <mergeCell ref="C58:M58"/>
    <mergeCell ref="C59:M59"/>
    <mergeCell ref="A51:A56"/>
    <mergeCell ref="C51:M51"/>
    <mergeCell ref="C52:M52"/>
    <mergeCell ref="C53:M53"/>
    <mergeCell ref="C54:M54"/>
  </mergeCells>
  <dataValidations count="2">
    <dataValidation allowBlank="1" showInputMessage="1" showErrorMessage="1" prompt="Identifique el ODS a que le apunta el indicador de producto. Seleccione de la lista desplegable._x000a_" sqref="B13" xr:uid="{00000000-0002-0000-4500-000000000000}"/>
    <dataValidation allowBlank="1" showInputMessage="1" showErrorMessage="1" prompt="Identifique la meta ODS a que le apunta el indicador de producto. Seleccione de la lista desplegable." sqref="E13" xr:uid="{00000000-0002-0000-4500-000001000000}"/>
  </dataValidations>
  <pageMargins left="0.7" right="0.7" top="0.75" bottom="0.75" header="0.3" footer="0.3"/>
  <pageSetup paperSize="9" orientation="portrait" horizontalDpi="1200" verticalDpi="12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7" tint="0.39997558519241921"/>
  </sheetPr>
  <dimension ref="A1:M60"/>
  <sheetViews>
    <sheetView topLeftCell="B1" zoomScale="94" zoomScaleNormal="94" workbookViewId="0">
      <selection activeCell="O39" sqref="O39"/>
    </sheetView>
  </sheetViews>
  <sheetFormatPr baseColWidth="10" defaultColWidth="11.42578125" defaultRowHeight="15.75" x14ac:dyDescent="0.25"/>
  <cols>
    <col min="1" max="1" width="25.140625" style="1" customWidth="1"/>
    <col min="2" max="2" width="34.28515625" style="2" customWidth="1"/>
    <col min="3" max="3" width="9.85546875" style="1" customWidth="1"/>
    <col min="4" max="4" width="14.28515625" style="1" customWidth="1"/>
    <col min="5" max="5" width="16.28515625" style="1" customWidth="1"/>
    <col min="6" max="8" width="11.42578125" style="1"/>
    <col min="9" max="9" width="13.140625" style="1" customWidth="1"/>
    <col min="10" max="10" width="17" style="1" customWidth="1"/>
    <col min="11" max="12" width="11.42578125" style="1"/>
    <col min="13" max="13" width="14" style="1" customWidth="1"/>
    <col min="14" max="16384" width="11.42578125" style="1"/>
  </cols>
  <sheetData>
    <row r="1" spans="1:13" ht="16.5" thickBot="1" x14ac:dyDescent="0.3">
      <c r="A1" s="110"/>
      <c r="B1" s="109" t="s">
        <v>1787</v>
      </c>
      <c r="C1" s="108"/>
      <c r="D1" s="108"/>
      <c r="E1" s="108"/>
      <c r="F1" s="108"/>
      <c r="G1" s="108"/>
      <c r="H1" s="108"/>
      <c r="I1" s="108"/>
      <c r="J1" s="108"/>
      <c r="K1" s="108"/>
      <c r="L1" s="108"/>
      <c r="M1" s="107"/>
    </row>
    <row r="2" spans="1:13" ht="27" customHeight="1" thickBot="1" x14ac:dyDescent="0.3">
      <c r="A2" s="2244" t="s">
        <v>67</v>
      </c>
      <c r="B2" s="106" t="s">
        <v>68</v>
      </c>
      <c r="C2" s="1744" t="s">
        <v>1788</v>
      </c>
      <c r="D2" s="1745"/>
      <c r="E2" s="1745"/>
      <c r="F2" s="1745"/>
      <c r="G2" s="1745"/>
      <c r="H2" s="1745"/>
      <c r="I2" s="1745"/>
      <c r="J2" s="1745"/>
      <c r="K2" s="1745"/>
      <c r="L2" s="1745"/>
      <c r="M2" s="1746"/>
    </row>
    <row r="3" spans="1:13" ht="37.5" customHeight="1" x14ac:dyDescent="0.25">
      <c r="A3" s="2245"/>
      <c r="B3" s="13" t="s">
        <v>70</v>
      </c>
      <c r="C3" s="1545" t="s">
        <v>1763</v>
      </c>
      <c r="D3" s="1546"/>
      <c r="E3" s="1546"/>
      <c r="F3" s="1546"/>
      <c r="G3" s="1546"/>
      <c r="H3" s="1546"/>
      <c r="I3" s="1546"/>
      <c r="J3" s="1546"/>
      <c r="K3" s="1546"/>
      <c r="L3" s="1546"/>
      <c r="M3" s="1547"/>
    </row>
    <row r="4" spans="1:13" ht="87.95" customHeight="1" x14ac:dyDescent="0.25">
      <c r="A4" s="2245"/>
      <c r="B4" s="561" t="s">
        <v>72</v>
      </c>
      <c r="C4" s="2284" t="s">
        <v>448</v>
      </c>
      <c r="D4" s="2285"/>
      <c r="E4" s="1891"/>
      <c r="F4" s="1553" t="s">
        <v>74</v>
      </c>
      <c r="G4" s="1554"/>
      <c r="H4" s="610">
        <v>160</v>
      </c>
      <c r="I4" s="1531" t="s">
        <v>1765</v>
      </c>
      <c r="J4" s="1531"/>
      <c r="K4" s="616" t="s">
        <v>1766</v>
      </c>
      <c r="L4" s="1521" t="s">
        <v>1767</v>
      </c>
      <c r="M4" s="1522"/>
    </row>
    <row r="5" spans="1:13" ht="51.75" customHeight="1" x14ac:dyDescent="0.25">
      <c r="A5" s="2245"/>
      <c r="B5" s="65" t="s">
        <v>1768</v>
      </c>
      <c r="C5" s="1548" t="s">
        <v>1769</v>
      </c>
      <c r="D5" s="1550"/>
      <c r="E5" s="1550"/>
      <c r="F5" s="1550"/>
      <c r="G5" s="1550"/>
      <c r="H5" s="1550"/>
      <c r="I5" s="1550"/>
      <c r="J5" s="1550"/>
      <c r="K5" s="1550"/>
      <c r="L5" s="1550"/>
      <c r="M5" s="1551"/>
    </row>
    <row r="6" spans="1:13" ht="51.95" customHeight="1" x14ac:dyDescent="0.25">
      <c r="A6" s="2245"/>
      <c r="B6" s="561" t="s">
        <v>76</v>
      </c>
      <c r="C6" s="1548" t="s">
        <v>1770</v>
      </c>
      <c r="D6" s="1550"/>
      <c r="E6" s="1550"/>
      <c r="F6" s="1550"/>
      <c r="G6" s="1550"/>
      <c r="H6" s="1550"/>
      <c r="I6" s="1550"/>
      <c r="J6" s="1550"/>
      <c r="K6" s="1550"/>
      <c r="L6" s="1550"/>
      <c r="M6" s="1551"/>
    </row>
    <row r="7" spans="1:13" ht="30.95" customHeight="1" x14ac:dyDescent="0.25">
      <c r="A7" s="2245"/>
      <c r="B7" s="12" t="s">
        <v>929</v>
      </c>
      <c r="C7" s="612"/>
      <c r="D7" s="617" t="s">
        <v>1771</v>
      </c>
      <c r="E7" s="124"/>
      <c r="F7" s="124"/>
      <c r="G7" s="111"/>
      <c r="H7" s="97" t="s">
        <v>79</v>
      </c>
      <c r="I7" s="1687" t="s">
        <v>691</v>
      </c>
      <c r="J7" s="1686"/>
      <c r="K7" s="1686"/>
      <c r="L7" s="1686"/>
      <c r="M7" s="1688"/>
    </row>
    <row r="8" spans="1:13" x14ac:dyDescent="0.25">
      <c r="A8" s="2245"/>
      <c r="B8" s="1539" t="s">
        <v>77</v>
      </c>
      <c r="C8" s="96"/>
      <c r="D8" s="95"/>
      <c r="E8" s="95"/>
      <c r="F8" s="95"/>
      <c r="G8" s="95"/>
      <c r="H8" s="95"/>
      <c r="I8" s="95"/>
      <c r="J8" s="95"/>
      <c r="K8" s="95"/>
      <c r="L8" s="61"/>
      <c r="M8" s="60"/>
    </row>
    <row r="9" spans="1:13" x14ac:dyDescent="0.25">
      <c r="A9" s="2245"/>
      <c r="B9" s="1528"/>
      <c r="C9" s="1558" t="s">
        <v>1772</v>
      </c>
      <c r="D9" s="1559"/>
      <c r="E9" s="1559"/>
      <c r="F9" s="1559"/>
      <c r="G9" s="1559"/>
      <c r="H9" s="76"/>
      <c r="I9" s="76"/>
      <c r="J9" s="76"/>
      <c r="K9" s="76"/>
      <c r="L9" s="15"/>
      <c r="M9" s="14"/>
    </row>
    <row r="10" spans="1:13" x14ac:dyDescent="0.25">
      <c r="A10" s="2245"/>
      <c r="B10" s="1529"/>
      <c r="C10" s="1558" t="s">
        <v>84</v>
      </c>
      <c r="D10" s="1559"/>
      <c r="E10" s="1559"/>
      <c r="F10" s="1559"/>
      <c r="G10" s="1559"/>
      <c r="H10" s="94"/>
      <c r="I10" s="1559"/>
      <c r="J10" s="1559"/>
      <c r="K10" s="94"/>
      <c r="L10" s="16"/>
      <c r="M10" s="48"/>
    </row>
    <row r="11" spans="1:13" ht="53.25" customHeight="1" x14ac:dyDescent="0.25">
      <c r="A11" s="2245"/>
      <c r="B11" s="13" t="s">
        <v>85</v>
      </c>
      <c r="C11" s="2264" t="s">
        <v>1789</v>
      </c>
      <c r="D11" s="2265"/>
      <c r="E11" s="2265"/>
      <c r="F11" s="2265"/>
      <c r="G11" s="2265"/>
      <c r="H11" s="2265"/>
      <c r="I11" s="2265"/>
      <c r="J11" s="2265"/>
      <c r="K11" s="2265"/>
      <c r="L11" s="2265"/>
      <c r="M11" s="2266"/>
    </row>
    <row r="12" spans="1:13" ht="53.25" customHeight="1" x14ac:dyDescent="0.25">
      <c r="A12" s="2245"/>
      <c r="B12" s="605" t="s">
        <v>1021</v>
      </c>
      <c r="C12" s="1840" t="s">
        <v>1775</v>
      </c>
      <c r="D12" s="1840"/>
      <c r="E12" s="1840"/>
      <c r="F12" s="1840"/>
      <c r="G12" s="1840"/>
      <c r="H12" s="1840"/>
      <c r="I12" s="1840"/>
      <c r="J12" s="1840"/>
      <c r="K12" s="1840"/>
      <c r="L12" s="1840"/>
      <c r="M12" s="1840"/>
    </row>
    <row r="13" spans="1:13" ht="51" customHeight="1" x14ac:dyDescent="0.25">
      <c r="A13" s="2246"/>
      <c r="B13" s="605" t="s">
        <v>1025</v>
      </c>
      <c r="C13" s="1738" t="s">
        <v>1776</v>
      </c>
      <c r="D13" s="1739"/>
      <c r="E13" s="127" t="s">
        <v>1026</v>
      </c>
      <c r="F13" s="1737" t="s">
        <v>688</v>
      </c>
      <c r="G13" s="1725"/>
      <c r="H13" s="1725"/>
      <c r="I13" s="1725"/>
      <c r="J13" s="1725"/>
      <c r="K13" s="1725"/>
      <c r="L13" s="1725"/>
      <c r="M13" s="1726"/>
    </row>
    <row r="14" spans="1:13" ht="36.75" customHeight="1" x14ac:dyDescent="0.25">
      <c r="A14" s="1698" t="s">
        <v>48</v>
      </c>
      <c r="B14" s="12" t="s">
        <v>87</v>
      </c>
      <c r="C14" s="2272" t="s">
        <v>689</v>
      </c>
      <c r="D14" s="2273"/>
      <c r="E14" s="2273"/>
      <c r="F14" s="2273"/>
      <c r="G14" s="2273"/>
      <c r="H14" s="2273"/>
      <c r="I14" s="2273"/>
      <c r="J14" s="2273"/>
      <c r="K14" s="2273"/>
      <c r="L14" s="2273"/>
      <c r="M14" s="2274"/>
    </row>
    <row r="15" spans="1:13" ht="43.5" customHeight="1" x14ac:dyDescent="0.25">
      <c r="A15" s="1699"/>
      <c r="B15" s="618" t="s">
        <v>1729</v>
      </c>
      <c r="C15" s="2275" t="s">
        <v>1790</v>
      </c>
      <c r="D15" s="2276"/>
      <c r="E15" s="2276"/>
      <c r="F15" s="2276"/>
      <c r="G15" s="2276"/>
      <c r="H15" s="2276"/>
      <c r="I15" s="2276"/>
      <c r="J15" s="2276"/>
      <c r="K15" s="2276"/>
      <c r="L15" s="2276"/>
      <c r="M15" s="2277"/>
    </row>
    <row r="16" spans="1:13" ht="14.25" customHeight="1" x14ac:dyDescent="0.25">
      <c r="A16" s="1699"/>
      <c r="B16" s="1539" t="s">
        <v>89</v>
      </c>
      <c r="C16" s="92"/>
      <c r="D16" s="91"/>
      <c r="E16" s="91"/>
      <c r="F16" s="91"/>
      <c r="G16" s="91"/>
      <c r="H16" s="91"/>
      <c r="I16" s="91"/>
      <c r="J16" s="91"/>
      <c r="K16" s="91"/>
      <c r="L16" s="91"/>
      <c r="M16" s="90"/>
    </row>
    <row r="17" spans="1:13" ht="9" customHeight="1" x14ac:dyDescent="0.25">
      <c r="A17" s="1699"/>
      <c r="B17" s="1528"/>
      <c r="C17" s="89"/>
      <c r="D17" s="88"/>
      <c r="E17" s="87"/>
      <c r="F17" s="88"/>
      <c r="G17" s="87"/>
      <c r="H17" s="88"/>
      <c r="I17" s="87"/>
      <c r="J17" s="88"/>
      <c r="K17" s="87"/>
      <c r="L17" s="87"/>
      <c r="M17" s="42"/>
    </row>
    <row r="18" spans="1:13" ht="18" customHeight="1" x14ac:dyDescent="0.25">
      <c r="A18" s="1699"/>
      <c r="B18" s="1528"/>
      <c r="C18" s="324" t="s">
        <v>90</v>
      </c>
      <c r="D18" s="132"/>
      <c r="E18" s="131" t="s">
        <v>91</v>
      </c>
      <c r="F18" s="132"/>
      <c r="G18" s="131" t="s">
        <v>92</v>
      </c>
      <c r="H18" s="132"/>
      <c r="I18" s="131" t="s">
        <v>93</v>
      </c>
      <c r="J18" s="615"/>
      <c r="K18" s="131"/>
      <c r="L18" s="131"/>
      <c r="M18" s="134"/>
    </row>
    <row r="19" spans="1:13" x14ac:dyDescent="0.25">
      <c r="A19" s="1699"/>
      <c r="B19" s="1528"/>
      <c r="C19" s="324" t="s">
        <v>94</v>
      </c>
      <c r="D19" s="161"/>
      <c r="E19" s="131" t="s">
        <v>95</v>
      </c>
      <c r="F19" s="135"/>
      <c r="G19" s="131" t="s">
        <v>96</v>
      </c>
      <c r="H19" s="135"/>
      <c r="I19" s="131"/>
      <c r="J19" s="136"/>
      <c r="K19" s="131"/>
      <c r="L19" s="131"/>
      <c r="M19" s="134"/>
    </row>
    <row r="20" spans="1:13" ht="31.5" x14ac:dyDescent="0.25">
      <c r="A20" s="1699"/>
      <c r="B20" s="1528"/>
      <c r="C20" s="324" t="s">
        <v>97</v>
      </c>
      <c r="D20" s="161"/>
      <c r="E20" s="131" t="s">
        <v>98</v>
      </c>
      <c r="F20" s="161"/>
      <c r="G20" s="131"/>
      <c r="H20" s="136"/>
      <c r="I20" s="131"/>
      <c r="J20" s="136"/>
      <c r="K20" s="131"/>
      <c r="L20" s="131"/>
      <c r="M20" s="134"/>
    </row>
    <row r="21" spans="1:13" x14ac:dyDescent="0.25">
      <c r="A21" s="1699"/>
      <c r="B21" s="1528"/>
      <c r="C21" s="324" t="s">
        <v>99</v>
      </c>
      <c r="D21" s="615" t="s">
        <v>100</v>
      </c>
      <c r="E21" s="131" t="s">
        <v>101</v>
      </c>
      <c r="F21" s="2278" t="s">
        <v>1791</v>
      </c>
      <c r="G21" s="2278"/>
      <c r="H21" s="2278"/>
      <c r="I21" s="2278"/>
      <c r="J21" s="2278"/>
      <c r="K21" s="2278"/>
      <c r="L21" s="2278"/>
      <c r="M21" s="2279"/>
    </row>
    <row r="22" spans="1:13" ht="9.75" customHeight="1" x14ac:dyDescent="0.25">
      <c r="A22" s="1699"/>
      <c r="B22" s="1529"/>
      <c r="C22" s="325"/>
      <c r="D22" s="137"/>
      <c r="E22" s="137"/>
      <c r="F22" s="137"/>
      <c r="G22" s="137"/>
      <c r="H22" s="137"/>
      <c r="I22" s="137"/>
      <c r="J22" s="137"/>
      <c r="K22" s="137"/>
      <c r="L22" s="137"/>
      <c r="M22" s="138"/>
    </row>
    <row r="23" spans="1:13" x14ac:dyDescent="0.25">
      <c r="A23" s="1699"/>
      <c r="B23" s="1539" t="s">
        <v>103</v>
      </c>
      <c r="C23" s="326"/>
      <c r="D23" s="139"/>
      <c r="E23" s="139"/>
      <c r="F23" s="139"/>
      <c r="G23" s="139"/>
      <c r="H23" s="139"/>
      <c r="I23" s="139"/>
      <c r="J23" s="139"/>
      <c r="K23" s="139"/>
      <c r="L23" s="61"/>
      <c r="M23" s="60"/>
    </row>
    <row r="24" spans="1:13" x14ac:dyDescent="0.25">
      <c r="A24" s="1699"/>
      <c r="B24" s="1528"/>
      <c r="C24" s="324" t="s">
        <v>104</v>
      </c>
      <c r="D24" s="135"/>
      <c r="E24" s="146"/>
      <c r="F24" s="131" t="s">
        <v>105</v>
      </c>
      <c r="G24" s="161" t="s">
        <v>100</v>
      </c>
      <c r="H24" s="146"/>
      <c r="I24" s="131" t="s">
        <v>106</v>
      </c>
      <c r="J24" s="161"/>
      <c r="K24" s="146"/>
      <c r="L24" s="15"/>
      <c r="M24" s="14"/>
    </row>
    <row r="25" spans="1:13" x14ac:dyDescent="0.25">
      <c r="A25" s="1699"/>
      <c r="B25" s="1528"/>
      <c r="C25" s="324" t="s">
        <v>107</v>
      </c>
      <c r="D25" s="79"/>
      <c r="E25" s="15"/>
      <c r="F25" s="131" t="s">
        <v>108</v>
      </c>
      <c r="G25" s="135"/>
      <c r="H25" s="15"/>
      <c r="I25" s="77"/>
      <c r="J25" s="15"/>
      <c r="K25" s="76"/>
      <c r="L25" s="15"/>
      <c r="M25" s="14"/>
    </row>
    <row r="26" spans="1:13" x14ac:dyDescent="0.25">
      <c r="A26" s="1699"/>
      <c r="B26" s="1528"/>
      <c r="C26" s="327"/>
      <c r="D26" s="140"/>
      <c r="E26" s="140"/>
      <c r="F26" s="140"/>
      <c r="G26" s="140"/>
      <c r="H26" s="140"/>
      <c r="I26" s="140"/>
      <c r="J26" s="140"/>
      <c r="K26" s="140"/>
      <c r="L26" s="16"/>
      <c r="M26" s="48"/>
    </row>
    <row r="27" spans="1:13" x14ac:dyDescent="0.25">
      <c r="A27" s="1699"/>
      <c r="B27" s="562" t="s">
        <v>109</v>
      </c>
      <c r="C27" s="328"/>
      <c r="D27" s="141"/>
      <c r="E27" s="141"/>
      <c r="F27" s="141"/>
      <c r="G27" s="141"/>
      <c r="H27" s="141"/>
      <c r="I27" s="141"/>
      <c r="J27" s="141"/>
      <c r="K27" s="141"/>
      <c r="L27" s="141"/>
      <c r="M27" s="142"/>
    </row>
    <row r="28" spans="1:13" x14ac:dyDescent="0.25">
      <c r="A28" s="1699"/>
      <c r="B28" s="70"/>
      <c r="C28" s="329" t="s">
        <v>110</v>
      </c>
      <c r="D28" s="144" t="s">
        <v>111</v>
      </c>
      <c r="E28" s="146"/>
      <c r="F28" s="145" t="s">
        <v>112</v>
      </c>
      <c r="G28" s="135" t="s">
        <v>111</v>
      </c>
      <c r="H28" s="146"/>
      <c r="I28" s="145" t="s">
        <v>113</v>
      </c>
      <c r="J28" s="333" t="s">
        <v>111</v>
      </c>
      <c r="K28" s="165"/>
      <c r="L28" s="334"/>
      <c r="M28" s="164"/>
    </row>
    <row r="29" spans="1:13" x14ac:dyDescent="0.25">
      <c r="A29" s="1699"/>
      <c r="B29" s="65"/>
      <c r="C29" s="325"/>
      <c r="D29" s="137"/>
      <c r="E29" s="137"/>
      <c r="F29" s="137"/>
      <c r="G29" s="137"/>
      <c r="H29" s="137"/>
      <c r="I29" s="137"/>
      <c r="J29" s="137"/>
      <c r="K29" s="137"/>
      <c r="L29" s="137"/>
      <c r="M29" s="138"/>
    </row>
    <row r="30" spans="1:13" x14ac:dyDescent="0.25">
      <c r="A30" s="1699"/>
      <c r="B30" s="1528" t="s">
        <v>114</v>
      </c>
      <c r="C30" s="63"/>
      <c r="D30" s="62"/>
      <c r="E30" s="62"/>
      <c r="F30" s="62"/>
      <c r="G30" s="62"/>
      <c r="H30" s="62"/>
      <c r="I30" s="62"/>
      <c r="J30" s="62"/>
      <c r="K30" s="62"/>
      <c r="L30" s="15"/>
      <c r="M30" s="14"/>
    </row>
    <row r="31" spans="1:13" x14ac:dyDescent="0.25">
      <c r="A31" s="1699"/>
      <c r="B31" s="1528"/>
      <c r="C31" s="330" t="s">
        <v>115</v>
      </c>
      <c r="D31" s="58">
        <v>2022</v>
      </c>
      <c r="E31" s="54"/>
      <c r="F31" s="146" t="s">
        <v>116</v>
      </c>
      <c r="G31" s="56" t="s">
        <v>1260</v>
      </c>
      <c r="H31" s="54"/>
      <c r="I31" s="145"/>
      <c r="J31" s="54"/>
      <c r="K31" s="54"/>
      <c r="L31" s="15"/>
      <c r="M31" s="14"/>
    </row>
    <row r="32" spans="1:13" x14ac:dyDescent="0.25">
      <c r="A32" s="1699"/>
      <c r="B32" s="1528"/>
      <c r="C32" s="330"/>
      <c r="D32" s="122"/>
      <c r="E32" s="54"/>
      <c r="F32" s="146"/>
      <c r="G32" s="54"/>
      <c r="H32" s="54"/>
      <c r="I32" s="145"/>
      <c r="J32" s="54"/>
      <c r="K32" s="54"/>
      <c r="L32" s="15"/>
      <c r="M32" s="14"/>
    </row>
    <row r="33" spans="1:13" x14ac:dyDescent="0.25">
      <c r="A33" s="1699"/>
      <c r="B33" s="562" t="s">
        <v>117</v>
      </c>
      <c r="C33" s="47"/>
      <c r="D33" s="46"/>
      <c r="E33" s="46"/>
      <c r="F33" s="46"/>
      <c r="G33" s="46"/>
      <c r="H33" s="46"/>
      <c r="I33" s="46"/>
      <c r="J33" s="46"/>
      <c r="K33" s="46"/>
      <c r="L33" s="46"/>
      <c r="M33" s="45"/>
    </row>
    <row r="34" spans="1:13" x14ac:dyDescent="0.25">
      <c r="A34" s="1699"/>
      <c r="B34" s="70"/>
      <c r="C34" s="37"/>
      <c r="D34" s="35" t="s">
        <v>118</v>
      </c>
      <c r="E34" s="35"/>
      <c r="F34" s="35" t="s">
        <v>119</v>
      </c>
      <c r="G34" s="35"/>
      <c r="H34" s="43" t="s">
        <v>120</v>
      </c>
      <c r="I34" s="43"/>
      <c r="J34" s="43" t="s">
        <v>121</v>
      </c>
      <c r="K34" s="35"/>
      <c r="L34" s="35" t="s">
        <v>122</v>
      </c>
      <c r="M34" s="44"/>
    </row>
    <row r="35" spans="1:13" x14ac:dyDescent="0.25">
      <c r="A35" s="1699"/>
      <c r="B35" s="70"/>
      <c r="C35" s="37"/>
      <c r="D35" s="29">
        <v>1</v>
      </c>
      <c r="E35" s="36"/>
      <c r="F35" s="29">
        <v>1</v>
      </c>
      <c r="G35" s="36"/>
      <c r="H35" s="29">
        <v>1</v>
      </c>
      <c r="I35" s="36"/>
      <c r="J35" s="29"/>
      <c r="K35" s="36"/>
      <c r="L35" s="29"/>
      <c r="M35" s="41"/>
    </row>
    <row r="36" spans="1:13" x14ac:dyDescent="0.25">
      <c r="A36" s="1699"/>
      <c r="B36" s="70"/>
      <c r="C36" s="37"/>
      <c r="D36" s="35" t="s">
        <v>123</v>
      </c>
      <c r="E36" s="35"/>
      <c r="F36" s="35" t="s">
        <v>124</v>
      </c>
      <c r="G36" s="35"/>
      <c r="H36" s="43" t="s">
        <v>125</v>
      </c>
      <c r="I36" s="43"/>
      <c r="J36" s="43" t="s">
        <v>126</v>
      </c>
      <c r="K36" s="35"/>
      <c r="L36" s="35" t="s">
        <v>127</v>
      </c>
      <c r="M36" s="42"/>
    </row>
    <row r="37" spans="1:13" x14ac:dyDescent="0.25">
      <c r="A37" s="1699"/>
      <c r="B37" s="70"/>
      <c r="C37" s="37"/>
      <c r="D37" s="29"/>
      <c r="E37" s="36"/>
      <c r="F37" s="29"/>
      <c r="G37" s="36"/>
      <c r="H37" s="29"/>
      <c r="I37" s="36"/>
      <c r="J37" s="29"/>
      <c r="K37" s="36"/>
      <c r="L37" s="29"/>
      <c r="M37" s="41"/>
    </row>
    <row r="38" spans="1:13" x14ac:dyDescent="0.25">
      <c r="A38" s="1699"/>
      <c r="B38" s="70"/>
      <c r="C38" s="37"/>
      <c r="D38" s="35" t="s">
        <v>128</v>
      </c>
      <c r="E38" s="35"/>
      <c r="F38" s="35" t="s">
        <v>129</v>
      </c>
      <c r="G38" s="35"/>
      <c r="H38" s="43" t="s">
        <v>130</v>
      </c>
      <c r="I38" s="43"/>
      <c r="J38" s="43" t="s">
        <v>131</v>
      </c>
      <c r="K38" s="35"/>
      <c r="L38" s="35" t="s">
        <v>132</v>
      </c>
      <c r="M38" s="42"/>
    </row>
    <row r="39" spans="1:13" x14ac:dyDescent="0.25">
      <c r="A39" s="1699"/>
      <c r="B39" s="70"/>
      <c r="C39" s="37"/>
      <c r="D39" s="29"/>
      <c r="E39" s="36"/>
      <c r="F39" s="29"/>
      <c r="G39" s="36"/>
      <c r="H39" s="29"/>
      <c r="I39" s="36"/>
      <c r="J39" s="29"/>
      <c r="K39" s="36"/>
      <c r="L39" s="29"/>
      <c r="M39" s="41"/>
    </row>
    <row r="40" spans="1:13" x14ac:dyDescent="0.25">
      <c r="A40" s="1699"/>
      <c r="B40" s="70"/>
      <c r="C40" s="37"/>
      <c r="D40" s="31" t="s">
        <v>132</v>
      </c>
      <c r="E40" s="30"/>
      <c r="F40" s="31" t="s">
        <v>133</v>
      </c>
      <c r="G40" s="30"/>
      <c r="H40" s="39"/>
      <c r="I40" s="40"/>
      <c r="J40" s="39"/>
      <c r="K40" s="40"/>
      <c r="L40" s="39"/>
      <c r="M40" s="38"/>
    </row>
    <row r="41" spans="1:13" x14ac:dyDescent="0.25">
      <c r="A41" s="1699"/>
      <c r="B41" s="70"/>
      <c r="C41" s="37"/>
      <c r="D41" s="29"/>
      <c r="E41" s="36"/>
      <c r="F41" s="1524">
        <v>1</v>
      </c>
      <c r="G41" s="1525"/>
      <c r="H41" s="34"/>
      <c r="I41" s="35"/>
      <c r="J41" s="34"/>
      <c r="K41" s="35"/>
      <c r="L41" s="34"/>
      <c r="M41" s="33"/>
    </row>
    <row r="42" spans="1:13" x14ac:dyDescent="0.25">
      <c r="A42" s="1699"/>
      <c r="B42" s="65"/>
      <c r="C42" s="32"/>
      <c r="D42" s="16"/>
      <c r="E42" s="16"/>
      <c r="F42" s="16"/>
      <c r="G42" s="16"/>
      <c r="H42" s="1527"/>
      <c r="I42" s="1527"/>
      <c r="J42" s="27"/>
      <c r="K42" s="28"/>
      <c r="L42" s="27"/>
      <c r="M42" s="26"/>
    </row>
    <row r="43" spans="1:13" ht="18" customHeight="1" x14ac:dyDescent="0.25">
      <c r="A43" s="1699"/>
      <c r="B43" s="1528" t="s">
        <v>134</v>
      </c>
      <c r="C43" s="342"/>
      <c r="D43" s="136"/>
      <c r="E43" s="136"/>
      <c r="F43" s="136"/>
      <c r="G43" s="136"/>
      <c r="H43" s="136"/>
      <c r="I43" s="136"/>
      <c r="J43" s="136"/>
      <c r="K43" s="136"/>
      <c r="L43" s="15"/>
      <c r="M43" s="14"/>
    </row>
    <row r="44" spans="1:13" x14ac:dyDescent="0.25">
      <c r="A44" s="1699"/>
      <c r="B44" s="1528"/>
      <c r="C44" s="20"/>
      <c r="D44" s="23" t="s">
        <v>135</v>
      </c>
      <c r="E44" s="22" t="s">
        <v>136</v>
      </c>
      <c r="F44" s="1730" t="s">
        <v>137</v>
      </c>
      <c r="G44" s="1531" t="s">
        <v>1087</v>
      </c>
      <c r="H44" s="1531"/>
      <c r="I44" s="1531"/>
      <c r="J44" s="1531"/>
      <c r="K44" s="156" t="s">
        <v>101</v>
      </c>
      <c r="L44" s="2280"/>
      <c r="M44" s="2281"/>
    </row>
    <row r="45" spans="1:13" x14ac:dyDescent="0.25">
      <c r="A45" s="1699"/>
      <c r="B45" s="1528"/>
      <c r="C45" s="20"/>
      <c r="D45" s="19" t="s">
        <v>933</v>
      </c>
      <c r="E45" s="161"/>
      <c r="F45" s="1730"/>
      <c r="G45" s="1531"/>
      <c r="H45" s="1531"/>
      <c r="I45" s="1531"/>
      <c r="J45" s="1531"/>
      <c r="K45" s="15"/>
      <c r="L45" s="2282"/>
      <c r="M45" s="2283"/>
    </row>
    <row r="46" spans="1:13" x14ac:dyDescent="0.25">
      <c r="A46" s="1699"/>
      <c r="B46" s="1529"/>
      <c r="C46" s="17"/>
      <c r="D46" s="16"/>
      <c r="E46" s="16"/>
      <c r="F46" s="16"/>
      <c r="G46" s="16"/>
      <c r="H46" s="16"/>
      <c r="I46" s="16"/>
      <c r="J46" s="16"/>
      <c r="K46" s="16"/>
      <c r="L46" s="15"/>
      <c r="M46" s="14"/>
    </row>
    <row r="47" spans="1:13" ht="63" customHeight="1" x14ac:dyDescent="0.25">
      <c r="A47" s="1699"/>
      <c r="B47" s="12" t="s">
        <v>139</v>
      </c>
      <c r="C47" s="1738" t="s">
        <v>1792</v>
      </c>
      <c r="D47" s="1739"/>
      <c r="E47" s="1739"/>
      <c r="F47" s="1739"/>
      <c r="G47" s="1739"/>
      <c r="H47" s="1739"/>
      <c r="I47" s="1739"/>
      <c r="J47" s="1739"/>
      <c r="K47" s="1739"/>
      <c r="L47" s="1739"/>
      <c r="M47" s="1740"/>
    </row>
    <row r="48" spans="1:13" ht="69.75" customHeight="1" x14ac:dyDescent="0.25">
      <c r="A48" s="1699"/>
      <c r="B48" s="12" t="s">
        <v>141</v>
      </c>
      <c r="C48" s="2249" t="s">
        <v>1793</v>
      </c>
      <c r="D48" s="2250"/>
      <c r="E48" s="2250"/>
      <c r="F48" s="2250"/>
      <c r="G48" s="2250"/>
      <c r="H48" s="2250"/>
      <c r="I48" s="2250"/>
      <c r="J48" s="2250"/>
      <c r="K48" s="2250"/>
      <c r="L48" s="2250"/>
      <c r="M48" s="2251"/>
    </row>
    <row r="49" spans="1:13" x14ac:dyDescent="0.25">
      <c r="A49" s="1699"/>
      <c r="B49" s="12" t="s">
        <v>143</v>
      </c>
      <c r="C49" s="163">
        <v>30</v>
      </c>
      <c r="D49" s="157"/>
      <c r="E49" s="157"/>
      <c r="F49" s="157"/>
      <c r="G49" s="157"/>
      <c r="H49" s="157"/>
      <c r="I49" s="157"/>
      <c r="J49" s="157"/>
      <c r="K49" s="157"/>
      <c r="L49" s="157"/>
      <c r="M49" s="158"/>
    </row>
    <row r="50" spans="1:13" x14ac:dyDescent="0.25">
      <c r="A50" s="2243"/>
      <c r="B50" s="12" t="s">
        <v>144</v>
      </c>
      <c r="C50" s="163" t="s">
        <v>111</v>
      </c>
      <c r="D50" s="157"/>
      <c r="E50" s="157"/>
      <c r="F50" s="157"/>
      <c r="G50" s="157"/>
      <c r="H50" s="157"/>
      <c r="I50" s="157"/>
      <c r="J50" s="157"/>
      <c r="K50" s="157"/>
      <c r="L50" s="157"/>
      <c r="M50" s="158"/>
    </row>
    <row r="51" spans="1:13" ht="15.75" customHeight="1" x14ac:dyDescent="0.25">
      <c r="A51" s="1506" t="s">
        <v>60</v>
      </c>
      <c r="B51" s="7" t="s">
        <v>145</v>
      </c>
      <c r="C51" s="2258" t="s">
        <v>1782</v>
      </c>
      <c r="D51" s="2259"/>
      <c r="E51" s="2259"/>
      <c r="F51" s="2259"/>
      <c r="G51" s="2259"/>
      <c r="H51" s="2259"/>
      <c r="I51" s="2259"/>
      <c r="J51" s="2259"/>
      <c r="K51" s="2259"/>
      <c r="L51" s="2259"/>
      <c r="M51" s="2260"/>
    </row>
    <row r="52" spans="1:13" x14ac:dyDescent="0.25">
      <c r="A52" s="1507"/>
      <c r="B52" s="7" t="s">
        <v>147</v>
      </c>
      <c r="C52" s="2261" t="s">
        <v>1783</v>
      </c>
      <c r="D52" s="2262"/>
      <c r="E52" s="2262"/>
      <c r="F52" s="2262"/>
      <c r="G52" s="2262"/>
      <c r="H52" s="2262"/>
      <c r="I52" s="2262"/>
      <c r="J52" s="2262"/>
      <c r="K52" s="2262"/>
      <c r="L52" s="2262"/>
      <c r="M52" s="2263"/>
    </row>
    <row r="53" spans="1:13" x14ac:dyDescent="0.25">
      <c r="A53" s="1507"/>
      <c r="B53" s="7" t="s">
        <v>149</v>
      </c>
      <c r="C53" s="1548" t="s">
        <v>691</v>
      </c>
      <c r="D53" s="1550"/>
      <c r="E53" s="1550"/>
      <c r="F53" s="1550"/>
      <c r="G53" s="1550"/>
      <c r="H53" s="1550"/>
      <c r="I53" s="1550"/>
      <c r="J53" s="1550"/>
      <c r="K53" s="1550"/>
      <c r="L53" s="1550"/>
      <c r="M53" s="1551"/>
    </row>
    <row r="54" spans="1:13" ht="15.75" customHeight="1" x14ac:dyDescent="0.25">
      <c r="A54" s="1507"/>
      <c r="B54" s="8" t="s">
        <v>151</v>
      </c>
      <c r="C54" s="1548" t="s">
        <v>692</v>
      </c>
      <c r="D54" s="1550"/>
      <c r="E54" s="1550"/>
      <c r="F54" s="1550"/>
      <c r="G54" s="1550"/>
      <c r="H54" s="1550"/>
      <c r="I54" s="1550"/>
      <c r="J54" s="1550"/>
      <c r="K54" s="1550"/>
      <c r="L54" s="1550"/>
      <c r="M54" s="1551"/>
    </row>
    <row r="55" spans="1:13" ht="15.75" customHeight="1" x14ac:dyDescent="0.25">
      <c r="A55" s="1507"/>
      <c r="B55" s="7" t="s">
        <v>153</v>
      </c>
      <c r="C55" s="2252" t="s">
        <v>695</v>
      </c>
      <c r="D55" s="2253"/>
      <c r="E55" s="2253"/>
      <c r="F55" s="2253"/>
      <c r="G55" s="2253"/>
      <c r="H55" s="2253"/>
      <c r="I55" s="2253"/>
      <c r="J55" s="2253"/>
      <c r="K55" s="2253"/>
      <c r="L55" s="2253"/>
      <c r="M55" s="2254"/>
    </row>
    <row r="56" spans="1:13" ht="16.5" thickBot="1" x14ac:dyDescent="0.3">
      <c r="A56" s="1510"/>
      <c r="B56" s="7" t="s">
        <v>155</v>
      </c>
      <c r="C56" s="2252" t="s">
        <v>1794</v>
      </c>
      <c r="D56" s="2253"/>
      <c r="E56" s="2253"/>
      <c r="F56" s="2253"/>
      <c r="G56" s="2253"/>
      <c r="H56" s="2253"/>
      <c r="I56" s="2253"/>
      <c r="J56" s="2253"/>
      <c r="K56" s="2253"/>
      <c r="L56" s="2253"/>
      <c r="M56" s="2254"/>
    </row>
    <row r="57" spans="1:13" ht="15.75" customHeight="1" x14ac:dyDescent="0.25">
      <c r="A57" s="1506" t="s">
        <v>156</v>
      </c>
      <c r="B57" s="6" t="s">
        <v>157</v>
      </c>
      <c r="C57" s="2255" t="s">
        <v>1784</v>
      </c>
      <c r="D57" s="2256"/>
      <c r="E57" s="2256"/>
      <c r="F57" s="2256"/>
      <c r="G57" s="2256"/>
      <c r="H57" s="2256"/>
      <c r="I57" s="2256"/>
      <c r="J57" s="2256"/>
      <c r="K57" s="2256"/>
      <c r="L57" s="2256"/>
      <c r="M57" s="2257"/>
    </row>
    <row r="58" spans="1:13" ht="21" customHeight="1" x14ac:dyDescent="0.25">
      <c r="A58" s="1507"/>
      <c r="B58" s="6" t="s">
        <v>158</v>
      </c>
      <c r="C58" s="1548" t="s">
        <v>1785</v>
      </c>
      <c r="D58" s="1550"/>
      <c r="E58" s="1550"/>
      <c r="F58" s="1550"/>
      <c r="G58" s="1550"/>
      <c r="H58" s="1550"/>
      <c r="I58" s="1550"/>
      <c r="J58" s="1550"/>
      <c r="K58" s="1550"/>
      <c r="L58" s="1550"/>
      <c r="M58" s="1551"/>
    </row>
    <row r="59" spans="1:13" ht="24" customHeight="1" thickBot="1" x14ac:dyDescent="0.3">
      <c r="A59" s="1507"/>
      <c r="B59" s="5" t="s">
        <v>79</v>
      </c>
      <c r="C59" s="1548" t="s">
        <v>691</v>
      </c>
      <c r="D59" s="1550"/>
      <c r="E59" s="1550"/>
      <c r="F59" s="1550"/>
      <c r="G59" s="1550"/>
      <c r="H59" s="1550"/>
      <c r="I59" s="1550"/>
      <c r="J59" s="1550"/>
      <c r="K59" s="1550"/>
      <c r="L59" s="1550"/>
      <c r="M59" s="1551"/>
    </row>
    <row r="60" spans="1:13" ht="51.75" customHeight="1" thickBot="1" x14ac:dyDescent="0.3">
      <c r="A60" s="4" t="s">
        <v>64</v>
      </c>
      <c r="B60" s="3"/>
      <c r="C60" s="1755" t="s">
        <v>1795</v>
      </c>
      <c r="D60" s="1708"/>
      <c r="E60" s="1708"/>
      <c r="F60" s="1708"/>
      <c r="G60" s="1708"/>
      <c r="H60" s="1708"/>
      <c r="I60" s="1708"/>
      <c r="J60" s="1708"/>
      <c r="K60" s="1708"/>
      <c r="L60" s="1708"/>
      <c r="M60" s="1709"/>
    </row>
  </sheetData>
  <mergeCells count="45">
    <mergeCell ref="C13:D13"/>
    <mergeCell ref="F13:M13"/>
    <mergeCell ref="A2:A13"/>
    <mergeCell ref="C4:E4"/>
    <mergeCell ref="C12:M12"/>
    <mergeCell ref="C2:M2"/>
    <mergeCell ref="C3:M3"/>
    <mergeCell ref="F4:G4"/>
    <mergeCell ref="I4:J4"/>
    <mergeCell ref="L4:M4"/>
    <mergeCell ref="C5:M5"/>
    <mergeCell ref="C6:M6"/>
    <mergeCell ref="I7:M7"/>
    <mergeCell ref="B8:B10"/>
    <mergeCell ref="C9:G9"/>
    <mergeCell ref="C10:G10"/>
    <mergeCell ref="I10:J10"/>
    <mergeCell ref="C11:M11"/>
    <mergeCell ref="A14:A50"/>
    <mergeCell ref="C14:M14"/>
    <mergeCell ref="C15:M15"/>
    <mergeCell ref="B16:B22"/>
    <mergeCell ref="F21:M21"/>
    <mergeCell ref="B23:B26"/>
    <mergeCell ref="B30:B32"/>
    <mergeCell ref="F41:G41"/>
    <mergeCell ref="H42:I42"/>
    <mergeCell ref="B43:B46"/>
    <mergeCell ref="F44:F45"/>
    <mergeCell ref="G44:J45"/>
    <mergeCell ref="L44:M45"/>
    <mergeCell ref="C47:M47"/>
    <mergeCell ref="C48:M48"/>
    <mergeCell ref="C60:M60"/>
    <mergeCell ref="C55:M55"/>
    <mergeCell ref="C56:M56"/>
    <mergeCell ref="A57:A59"/>
    <mergeCell ref="C57:M57"/>
    <mergeCell ref="C58:M58"/>
    <mergeCell ref="C59:M59"/>
    <mergeCell ref="A51:A56"/>
    <mergeCell ref="C51:M51"/>
    <mergeCell ref="C52:M52"/>
    <mergeCell ref="C53:M53"/>
    <mergeCell ref="C54:M54"/>
  </mergeCells>
  <dataValidations count="2">
    <dataValidation allowBlank="1" showInputMessage="1" showErrorMessage="1" prompt="Identifique la meta ODS a que le apunta el indicador de producto. Seleccione de la lista desplegable." sqref="E13" xr:uid="{00000000-0002-0000-4600-000000000000}"/>
    <dataValidation allowBlank="1" showInputMessage="1" showErrorMessage="1" prompt="Identifique el ODS a que le apunta el indicador de producto. Seleccione de la lista desplegable._x000a_" sqref="B13" xr:uid="{00000000-0002-0000-4600-000001000000}"/>
  </dataValidations>
  <pageMargins left="0.7" right="0.7" top="0.75" bottom="0.75" header="0.3" footer="0.3"/>
  <pageSetup paperSize="9" orientation="portrait" horizontalDpi="1200" verticalDpi="12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7" tint="0.39997558519241921"/>
  </sheetPr>
  <dimension ref="A1:Z1000"/>
  <sheetViews>
    <sheetView topLeftCell="B1" workbookViewId="0">
      <selection activeCell="B1" sqref="B1"/>
    </sheetView>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thickBot="1" x14ac:dyDescent="0.3">
      <c r="A1" s="621"/>
      <c r="B1" s="622" t="s">
        <v>1796</v>
      </c>
      <c r="C1" s="623"/>
      <c r="D1" s="623"/>
      <c r="E1" s="623"/>
      <c r="F1" s="623"/>
      <c r="G1" s="623"/>
      <c r="H1" s="623"/>
      <c r="I1" s="623"/>
      <c r="J1" s="623"/>
      <c r="K1" s="623"/>
      <c r="L1" s="623"/>
      <c r="M1" s="624"/>
      <c r="N1" s="1"/>
      <c r="O1" s="1"/>
      <c r="P1" s="1"/>
      <c r="Q1" s="1"/>
      <c r="R1" s="1"/>
      <c r="S1" s="1"/>
      <c r="T1" s="1"/>
      <c r="U1" s="1"/>
      <c r="V1" s="1"/>
      <c r="W1" s="1"/>
      <c r="X1" s="1"/>
      <c r="Y1" s="1"/>
      <c r="Z1" s="1"/>
    </row>
    <row r="2" spans="1:26" ht="30.75" customHeight="1" thickBot="1" x14ac:dyDescent="0.3">
      <c r="A2" s="2294" t="s">
        <v>67</v>
      </c>
      <c r="B2" s="625" t="s">
        <v>68</v>
      </c>
      <c r="C2" s="2319" t="s">
        <v>1797</v>
      </c>
      <c r="D2" s="2320"/>
      <c r="E2" s="2320"/>
      <c r="F2" s="2320"/>
      <c r="G2" s="2320"/>
      <c r="H2" s="2320"/>
      <c r="I2" s="2320"/>
      <c r="J2" s="2320"/>
      <c r="K2" s="2320"/>
      <c r="L2" s="2320"/>
      <c r="M2" s="2321"/>
      <c r="N2" s="1"/>
      <c r="O2" s="1"/>
      <c r="P2" s="1"/>
      <c r="Q2" s="1"/>
      <c r="R2" s="1"/>
      <c r="S2" s="1"/>
      <c r="T2" s="1"/>
      <c r="U2" s="1"/>
      <c r="V2" s="1"/>
      <c r="W2" s="1"/>
      <c r="X2" s="1"/>
      <c r="Y2" s="1"/>
      <c r="Z2" s="1"/>
    </row>
    <row r="3" spans="1:26" ht="33" customHeight="1" x14ac:dyDescent="0.25">
      <c r="A3" s="2295"/>
      <c r="B3" s="626" t="s">
        <v>1016</v>
      </c>
      <c r="C3" s="1545" t="s">
        <v>1798</v>
      </c>
      <c r="D3" s="1546"/>
      <c r="E3" s="1546"/>
      <c r="F3" s="1546"/>
      <c r="G3" s="1546"/>
      <c r="H3" s="1546"/>
      <c r="I3" s="1546"/>
      <c r="J3" s="1546"/>
      <c r="K3" s="1546"/>
      <c r="L3" s="1546"/>
      <c r="M3" s="1547"/>
      <c r="N3" s="1"/>
      <c r="O3" s="1"/>
      <c r="P3" s="1"/>
      <c r="Q3" s="1"/>
      <c r="R3" s="1"/>
      <c r="S3" s="1"/>
      <c r="T3" s="1"/>
      <c r="U3" s="1"/>
      <c r="V3" s="1"/>
      <c r="W3" s="1"/>
      <c r="X3" s="1"/>
      <c r="Y3" s="1"/>
      <c r="Z3" s="1"/>
    </row>
    <row r="4" spans="1:26" ht="17.25" customHeight="1" x14ac:dyDescent="0.25">
      <c r="A4" s="2295"/>
      <c r="B4" s="630" t="s">
        <v>72</v>
      </c>
      <c r="C4" s="627" t="s">
        <v>1799</v>
      </c>
      <c r="D4" s="631"/>
      <c r="E4" s="632"/>
      <c r="F4" s="2322" t="s">
        <v>74</v>
      </c>
      <c r="G4" s="2323"/>
      <c r="H4" s="633" t="s">
        <v>1799</v>
      </c>
      <c r="I4" s="628"/>
      <c r="J4" s="628"/>
      <c r="K4" s="628"/>
      <c r="L4" s="628"/>
      <c r="M4" s="629"/>
      <c r="N4" s="1"/>
      <c r="O4" s="1"/>
      <c r="P4" s="1"/>
      <c r="Q4" s="1"/>
      <c r="R4" s="1"/>
      <c r="S4" s="1"/>
      <c r="T4" s="1"/>
      <c r="U4" s="1"/>
      <c r="V4" s="1"/>
      <c r="W4" s="1"/>
      <c r="X4" s="1"/>
      <c r="Y4" s="1"/>
      <c r="Z4" s="1"/>
    </row>
    <row r="5" spans="1:26" ht="15.75" customHeight="1" x14ac:dyDescent="0.25">
      <c r="A5" s="2295"/>
      <c r="B5" s="630" t="s">
        <v>75</v>
      </c>
      <c r="C5" s="627" t="s">
        <v>1799</v>
      </c>
      <c r="D5" s="628"/>
      <c r="E5" s="628"/>
      <c r="F5" s="628"/>
      <c r="G5" s="628"/>
      <c r="H5" s="628"/>
      <c r="I5" s="628"/>
      <c r="J5" s="628"/>
      <c r="K5" s="628"/>
      <c r="L5" s="628"/>
      <c r="M5" s="629"/>
      <c r="N5" s="1"/>
      <c r="O5" s="1"/>
      <c r="P5" s="1"/>
      <c r="Q5" s="1"/>
      <c r="R5" s="1"/>
      <c r="S5" s="1"/>
      <c r="T5" s="1"/>
      <c r="U5" s="1"/>
      <c r="V5" s="1"/>
      <c r="W5" s="1"/>
      <c r="X5" s="1"/>
      <c r="Y5" s="1"/>
      <c r="Z5" s="1"/>
    </row>
    <row r="6" spans="1:26" ht="15.75" customHeight="1" x14ac:dyDescent="0.25">
      <c r="A6" s="2295"/>
      <c r="B6" s="630" t="s">
        <v>76</v>
      </c>
      <c r="C6" s="627" t="s">
        <v>1799</v>
      </c>
      <c r="D6" s="628"/>
      <c r="E6" s="628"/>
      <c r="F6" s="628"/>
      <c r="G6" s="628"/>
      <c r="H6" s="628"/>
      <c r="I6" s="628"/>
      <c r="J6" s="628"/>
      <c r="K6" s="628"/>
      <c r="L6" s="628"/>
      <c r="M6" s="629"/>
      <c r="N6" s="1"/>
      <c r="O6" s="1"/>
      <c r="P6" s="1"/>
      <c r="Q6" s="1"/>
      <c r="R6" s="1"/>
      <c r="S6" s="1"/>
      <c r="T6" s="1"/>
      <c r="U6" s="1"/>
      <c r="V6" s="1"/>
      <c r="W6" s="1"/>
      <c r="X6" s="1"/>
      <c r="Y6" s="1"/>
      <c r="Z6" s="1"/>
    </row>
    <row r="7" spans="1:26" ht="15.75" customHeight="1" x14ac:dyDescent="0.25">
      <c r="A7" s="2295"/>
      <c r="B7" s="626" t="s">
        <v>929</v>
      </c>
      <c r="C7" s="2324" t="s">
        <v>690</v>
      </c>
      <c r="D7" s="2315"/>
      <c r="E7" s="634"/>
      <c r="F7" s="634"/>
      <c r="G7" s="635"/>
      <c r="H7" s="636" t="s">
        <v>79</v>
      </c>
      <c r="I7" s="2325"/>
      <c r="J7" s="2315"/>
      <c r="K7" s="2315"/>
      <c r="L7" s="2315"/>
      <c r="M7" s="2316"/>
      <c r="N7" s="1"/>
      <c r="O7" s="1"/>
      <c r="P7" s="1"/>
      <c r="Q7" s="1"/>
      <c r="R7" s="1"/>
      <c r="S7" s="1"/>
      <c r="T7" s="1"/>
      <c r="U7" s="1"/>
      <c r="V7" s="1"/>
      <c r="W7" s="1"/>
      <c r="X7" s="1"/>
      <c r="Y7" s="1"/>
      <c r="Z7" s="1"/>
    </row>
    <row r="8" spans="1:26" ht="15.75" customHeight="1" x14ac:dyDescent="0.25">
      <c r="A8" s="2295"/>
      <c r="B8" s="2313" t="s">
        <v>77</v>
      </c>
      <c r="C8" s="637"/>
      <c r="D8" s="638"/>
      <c r="E8" s="638"/>
      <c r="F8" s="638"/>
      <c r="G8" s="638"/>
      <c r="H8" s="638"/>
      <c r="I8" s="638"/>
      <c r="J8" s="638"/>
      <c r="K8" s="638"/>
      <c r="L8" s="639"/>
      <c r="M8" s="640"/>
      <c r="N8" s="1"/>
      <c r="O8" s="1"/>
      <c r="P8" s="1"/>
      <c r="Q8" s="1"/>
      <c r="R8" s="1"/>
      <c r="S8" s="1"/>
      <c r="T8" s="1"/>
      <c r="U8" s="1"/>
      <c r="V8" s="1"/>
      <c r="W8" s="1"/>
      <c r="X8" s="1"/>
      <c r="Y8" s="1"/>
      <c r="Z8" s="1"/>
    </row>
    <row r="9" spans="1:26" ht="15.75" customHeight="1" x14ac:dyDescent="0.25">
      <c r="A9" s="2295"/>
      <c r="B9" s="2310"/>
      <c r="C9" s="2326"/>
      <c r="D9" s="2302"/>
      <c r="E9" s="641"/>
      <c r="F9" s="2312"/>
      <c r="G9" s="2302"/>
      <c r="H9" s="641"/>
      <c r="I9" s="2312"/>
      <c r="J9" s="2302"/>
      <c r="K9" s="641"/>
      <c r="L9" s="642"/>
      <c r="M9" s="643"/>
      <c r="N9" s="1"/>
      <c r="O9" s="1"/>
      <c r="P9" s="1"/>
      <c r="Q9" s="1"/>
      <c r="R9" s="1"/>
      <c r="S9" s="1"/>
      <c r="T9" s="1"/>
      <c r="U9" s="1"/>
      <c r="V9" s="1"/>
      <c r="W9" s="1"/>
      <c r="X9" s="1"/>
      <c r="Y9" s="1"/>
      <c r="Z9" s="1"/>
    </row>
    <row r="10" spans="1:26" ht="15.75" customHeight="1" x14ac:dyDescent="0.25">
      <c r="A10" s="2295"/>
      <c r="B10" s="2311"/>
      <c r="C10" s="2326" t="s">
        <v>84</v>
      </c>
      <c r="D10" s="2302"/>
      <c r="E10" s="644"/>
      <c r="F10" s="2312" t="s">
        <v>84</v>
      </c>
      <c r="G10" s="2302"/>
      <c r="H10" s="644"/>
      <c r="I10" s="2312" t="s">
        <v>84</v>
      </c>
      <c r="J10" s="2302"/>
      <c r="K10" s="644"/>
      <c r="L10" s="645"/>
      <c r="M10" s="646"/>
      <c r="N10" s="1"/>
      <c r="O10" s="1"/>
      <c r="P10" s="1"/>
      <c r="Q10" s="1"/>
      <c r="R10" s="1"/>
      <c r="S10" s="1"/>
      <c r="T10" s="1"/>
      <c r="U10" s="1"/>
      <c r="V10" s="1"/>
      <c r="W10" s="1"/>
      <c r="X10" s="1"/>
      <c r="Y10" s="1"/>
      <c r="Z10" s="1"/>
    </row>
    <row r="11" spans="1:26" ht="63" customHeight="1" x14ac:dyDescent="0.25">
      <c r="A11" s="2295"/>
      <c r="B11" s="626" t="s">
        <v>85</v>
      </c>
      <c r="C11" s="1724" t="s">
        <v>1800</v>
      </c>
      <c r="D11" s="1725"/>
      <c r="E11" s="1725"/>
      <c r="F11" s="1725"/>
      <c r="G11" s="1725"/>
      <c r="H11" s="1725"/>
      <c r="I11" s="1725"/>
      <c r="J11" s="1725"/>
      <c r="K11" s="1725"/>
      <c r="L11" s="1725"/>
      <c r="M11" s="1726"/>
      <c r="N11" s="1"/>
      <c r="O11" s="1"/>
      <c r="P11" s="1"/>
      <c r="Q11" s="1"/>
      <c r="R11" s="1"/>
      <c r="S11" s="1"/>
      <c r="T11" s="1"/>
      <c r="U11" s="1"/>
      <c r="V11" s="1"/>
      <c r="W11" s="1"/>
      <c r="X11" s="1"/>
      <c r="Y11" s="1"/>
      <c r="Z11" s="1"/>
    </row>
    <row r="12" spans="1:26" ht="58.5" customHeight="1" x14ac:dyDescent="0.25">
      <c r="A12" s="2295"/>
      <c r="B12" s="626" t="s">
        <v>1021</v>
      </c>
      <c r="C12" s="1724" t="s">
        <v>1801</v>
      </c>
      <c r="D12" s="1725"/>
      <c r="E12" s="1725"/>
      <c r="F12" s="1725"/>
      <c r="G12" s="1725"/>
      <c r="H12" s="1725"/>
      <c r="I12" s="1725"/>
      <c r="J12" s="1725"/>
      <c r="K12" s="1725"/>
      <c r="L12" s="1725"/>
      <c r="M12" s="1726"/>
      <c r="N12" s="1"/>
      <c r="O12" s="1"/>
      <c r="P12" s="1"/>
      <c r="Q12" s="1"/>
      <c r="R12" s="1"/>
      <c r="S12" s="1"/>
      <c r="T12" s="1"/>
      <c r="U12" s="1"/>
      <c r="V12" s="1"/>
      <c r="W12" s="1"/>
      <c r="X12" s="1"/>
      <c r="Y12" s="1"/>
      <c r="Z12" s="1"/>
    </row>
    <row r="13" spans="1:26" ht="34.5" customHeight="1" x14ac:dyDescent="0.25">
      <c r="A13" s="2295"/>
      <c r="B13" s="626" t="s">
        <v>1023</v>
      </c>
      <c r="C13" s="1738" t="s">
        <v>1802</v>
      </c>
      <c r="D13" s="1739"/>
      <c r="E13" s="1739"/>
      <c r="F13" s="1739"/>
      <c r="G13" s="1739"/>
      <c r="H13" s="1739"/>
      <c r="I13" s="1739"/>
      <c r="J13" s="1739"/>
      <c r="K13" s="1739"/>
      <c r="L13" s="1739"/>
      <c r="M13" s="1740"/>
      <c r="N13" s="1"/>
      <c r="O13" s="1"/>
      <c r="P13" s="1"/>
      <c r="Q13" s="1"/>
      <c r="R13" s="1"/>
      <c r="S13" s="1"/>
      <c r="T13" s="1"/>
      <c r="U13" s="1"/>
      <c r="V13" s="1"/>
      <c r="W13" s="1"/>
      <c r="X13" s="1"/>
      <c r="Y13" s="1"/>
      <c r="Z13" s="1"/>
    </row>
    <row r="14" spans="1:26" ht="27.75" customHeight="1" x14ac:dyDescent="0.25">
      <c r="A14" s="2295"/>
      <c r="B14" s="2313" t="s">
        <v>1025</v>
      </c>
      <c r="C14" s="2314" t="s">
        <v>418</v>
      </c>
      <c r="D14" s="2315"/>
      <c r="E14" s="648" t="s">
        <v>1026</v>
      </c>
      <c r="F14" s="649">
        <v>11.1</v>
      </c>
      <c r="G14" s="649"/>
      <c r="H14" s="649"/>
      <c r="I14" s="649"/>
      <c r="J14" s="649"/>
      <c r="K14" s="649"/>
      <c r="L14" s="639"/>
      <c r="M14" s="640"/>
      <c r="N14" s="1"/>
      <c r="O14" s="1"/>
      <c r="P14" s="1"/>
      <c r="Q14" s="1"/>
      <c r="R14" s="1"/>
      <c r="S14" s="1"/>
      <c r="T14" s="1"/>
      <c r="U14" s="1"/>
      <c r="V14" s="1"/>
      <c r="W14" s="1"/>
      <c r="X14" s="1"/>
      <c r="Y14" s="1"/>
      <c r="Z14" s="1"/>
    </row>
    <row r="15" spans="1:26" ht="15.75" customHeight="1" x14ac:dyDescent="0.25">
      <c r="A15" s="2295"/>
      <c r="B15" s="2310"/>
      <c r="C15" s="2314"/>
      <c r="D15" s="2315"/>
      <c r="E15" s="2315"/>
      <c r="F15" s="2315"/>
      <c r="G15" s="2315"/>
      <c r="H15" s="2315"/>
      <c r="I15" s="2315"/>
      <c r="J15" s="2315"/>
      <c r="K15" s="2315"/>
      <c r="L15" s="2315"/>
      <c r="M15" s="2316"/>
      <c r="N15" s="1"/>
      <c r="O15" s="1"/>
      <c r="P15" s="1"/>
      <c r="Q15" s="1"/>
      <c r="R15" s="1"/>
      <c r="S15" s="1"/>
      <c r="T15" s="1"/>
      <c r="U15" s="1"/>
      <c r="V15" s="1"/>
      <c r="W15" s="1"/>
      <c r="X15" s="1"/>
      <c r="Y15" s="1"/>
      <c r="Z15" s="1"/>
    </row>
    <row r="16" spans="1:26" ht="15.75" customHeight="1" x14ac:dyDescent="0.25">
      <c r="A16" s="2308" t="s">
        <v>48</v>
      </c>
      <c r="B16" s="650" t="s">
        <v>87</v>
      </c>
      <c r="C16" s="2252" t="s">
        <v>702</v>
      </c>
      <c r="D16" s="2290"/>
      <c r="E16" s="2290"/>
      <c r="F16" s="2290"/>
      <c r="G16" s="2290"/>
      <c r="H16" s="2290"/>
      <c r="I16" s="2290"/>
      <c r="J16" s="2290"/>
      <c r="K16" s="2290"/>
      <c r="L16" s="2290"/>
      <c r="M16" s="2291"/>
      <c r="N16" s="1"/>
      <c r="O16" s="1"/>
      <c r="P16" s="1"/>
      <c r="Q16" s="1"/>
      <c r="R16" s="1"/>
      <c r="S16" s="1"/>
      <c r="T16" s="1"/>
      <c r="U16" s="1"/>
      <c r="V16" s="1"/>
      <c r="W16" s="1"/>
      <c r="X16" s="1"/>
      <c r="Y16" s="1"/>
      <c r="Z16" s="1"/>
    </row>
    <row r="17" spans="1:26" ht="27.75" customHeight="1" x14ac:dyDescent="0.25">
      <c r="A17" s="2295"/>
      <c r="B17" s="650" t="s">
        <v>1028</v>
      </c>
      <c r="C17" s="2252" t="s">
        <v>1803</v>
      </c>
      <c r="D17" s="2290"/>
      <c r="E17" s="2290"/>
      <c r="F17" s="2290"/>
      <c r="G17" s="2290"/>
      <c r="H17" s="2290"/>
      <c r="I17" s="2290"/>
      <c r="J17" s="2290"/>
      <c r="K17" s="2290"/>
      <c r="L17" s="2290"/>
      <c r="M17" s="2291"/>
      <c r="N17" s="1"/>
      <c r="O17" s="1"/>
      <c r="P17" s="1"/>
      <c r="Q17" s="1"/>
      <c r="R17" s="1"/>
      <c r="S17" s="1"/>
      <c r="T17" s="1"/>
      <c r="U17" s="1"/>
      <c r="V17" s="1"/>
      <c r="W17" s="1"/>
      <c r="X17" s="1"/>
      <c r="Y17" s="1"/>
      <c r="Z17" s="1"/>
    </row>
    <row r="18" spans="1:26" ht="8.25" customHeight="1" x14ac:dyDescent="0.25">
      <c r="A18" s="2295"/>
      <c r="B18" s="2309" t="s">
        <v>89</v>
      </c>
      <c r="C18" s="651"/>
      <c r="D18" s="652"/>
      <c r="E18" s="652"/>
      <c r="F18" s="652"/>
      <c r="G18" s="652"/>
      <c r="H18" s="652"/>
      <c r="I18" s="652"/>
      <c r="J18" s="652"/>
      <c r="K18" s="652"/>
      <c r="L18" s="652"/>
      <c r="M18" s="653"/>
      <c r="N18" s="1"/>
      <c r="O18" s="1"/>
      <c r="P18" s="1"/>
      <c r="Q18" s="1"/>
      <c r="R18" s="1"/>
      <c r="S18" s="1"/>
      <c r="T18" s="1"/>
      <c r="U18" s="1"/>
      <c r="V18" s="1"/>
      <c r="W18" s="1"/>
      <c r="X18" s="1"/>
      <c r="Y18" s="1"/>
      <c r="Z18" s="1"/>
    </row>
    <row r="19" spans="1:26" ht="9" customHeight="1" x14ac:dyDescent="0.25">
      <c r="A19" s="2295"/>
      <c r="B19" s="2310"/>
      <c r="C19" s="654"/>
      <c r="D19" s="655"/>
      <c r="E19" s="656"/>
      <c r="F19" s="655"/>
      <c r="G19" s="656"/>
      <c r="H19" s="655"/>
      <c r="I19" s="656"/>
      <c r="J19" s="655"/>
      <c r="K19" s="656"/>
      <c r="L19" s="656"/>
      <c r="M19" s="657"/>
      <c r="N19" s="1"/>
      <c r="O19" s="1"/>
      <c r="P19" s="1"/>
      <c r="Q19" s="1"/>
      <c r="R19" s="1"/>
      <c r="S19" s="1"/>
      <c r="T19" s="1"/>
      <c r="U19" s="1"/>
      <c r="V19" s="1"/>
      <c r="W19" s="1"/>
      <c r="X19" s="1"/>
      <c r="Y19" s="1"/>
      <c r="Z19" s="1"/>
    </row>
    <row r="20" spans="1:26" ht="15.75" customHeight="1" x14ac:dyDescent="0.25">
      <c r="A20" s="2295"/>
      <c r="B20" s="2310"/>
      <c r="C20" s="658" t="s">
        <v>90</v>
      </c>
      <c r="D20" s="659"/>
      <c r="E20" s="660" t="s">
        <v>91</v>
      </c>
      <c r="F20" s="659"/>
      <c r="G20" s="660" t="s">
        <v>92</v>
      </c>
      <c r="H20" s="659"/>
      <c r="I20" s="660" t="s">
        <v>93</v>
      </c>
      <c r="J20" s="633"/>
      <c r="K20" s="660"/>
      <c r="L20" s="660"/>
      <c r="M20" s="657"/>
      <c r="N20" s="1"/>
      <c r="O20" s="1"/>
      <c r="P20" s="1"/>
      <c r="Q20" s="1"/>
      <c r="R20" s="1"/>
      <c r="S20" s="1"/>
      <c r="T20" s="1"/>
      <c r="U20" s="1"/>
      <c r="V20" s="1"/>
      <c r="W20" s="1"/>
      <c r="X20" s="1"/>
      <c r="Y20" s="1"/>
      <c r="Z20" s="1"/>
    </row>
    <row r="21" spans="1:26" ht="15.75" customHeight="1" x14ac:dyDescent="0.25">
      <c r="A21" s="2295"/>
      <c r="B21" s="2310"/>
      <c r="C21" s="658" t="s">
        <v>94</v>
      </c>
      <c r="D21" s="661"/>
      <c r="E21" s="660" t="s">
        <v>95</v>
      </c>
      <c r="F21" s="662"/>
      <c r="G21" s="660" t="s">
        <v>96</v>
      </c>
      <c r="H21" s="662"/>
      <c r="I21" s="660"/>
      <c r="J21" s="656"/>
      <c r="K21" s="660"/>
      <c r="L21" s="660"/>
      <c r="M21" s="657"/>
      <c r="N21" s="1"/>
      <c r="O21" s="1"/>
      <c r="P21" s="1"/>
      <c r="Q21" s="1"/>
      <c r="R21" s="1"/>
      <c r="S21" s="1"/>
      <c r="T21" s="1"/>
      <c r="U21" s="1"/>
      <c r="V21" s="1"/>
      <c r="W21" s="1"/>
      <c r="X21" s="1"/>
      <c r="Y21" s="1"/>
      <c r="Z21" s="1"/>
    </row>
    <row r="22" spans="1:26" ht="15.75" customHeight="1" x14ac:dyDescent="0.25">
      <c r="A22" s="2295"/>
      <c r="B22" s="2310"/>
      <c r="C22" s="658" t="s">
        <v>97</v>
      </c>
      <c r="D22" s="661"/>
      <c r="E22" s="660" t="s">
        <v>98</v>
      </c>
      <c r="F22" s="661"/>
      <c r="G22" s="660"/>
      <c r="H22" s="656"/>
      <c r="I22" s="660"/>
      <c r="J22" s="656"/>
      <c r="K22" s="660"/>
      <c r="L22" s="660"/>
      <c r="M22" s="657"/>
      <c r="N22" s="1"/>
      <c r="O22" s="1"/>
      <c r="P22" s="1"/>
      <c r="Q22" s="1"/>
      <c r="R22" s="1"/>
      <c r="S22" s="1"/>
      <c r="T22" s="1"/>
      <c r="U22" s="1"/>
      <c r="V22" s="1"/>
      <c r="W22" s="1"/>
      <c r="X22" s="1"/>
      <c r="Y22" s="1"/>
      <c r="Z22" s="1"/>
    </row>
    <row r="23" spans="1:26" ht="15.75" customHeight="1" x14ac:dyDescent="0.25">
      <c r="A23" s="2295"/>
      <c r="B23" s="2310"/>
      <c r="C23" s="658" t="s">
        <v>99</v>
      </c>
      <c r="D23" s="661" t="s">
        <v>100</v>
      </c>
      <c r="E23" s="660" t="s">
        <v>101</v>
      </c>
      <c r="F23" s="644" t="s">
        <v>1134</v>
      </c>
      <c r="G23" s="644"/>
      <c r="H23" s="644"/>
      <c r="I23" s="644"/>
      <c r="J23" s="644"/>
      <c r="K23" s="644"/>
      <c r="L23" s="644"/>
      <c r="M23" s="663"/>
      <c r="N23" s="1"/>
      <c r="O23" s="1"/>
      <c r="P23" s="1"/>
      <c r="Q23" s="1"/>
      <c r="R23" s="1"/>
      <c r="S23" s="1"/>
      <c r="T23" s="1"/>
      <c r="U23" s="1"/>
      <c r="V23" s="1"/>
      <c r="W23" s="1"/>
      <c r="X23" s="1"/>
      <c r="Y23" s="1"/>
      <c r="Z23" s="1"/>
    </row>
    <row r="24" spans="1:26" ht="9.75" customHeight="1" x14ac:dyDescent="0.25">
      <c r="A24" s="2295"/>
      <c r="B24" s="2311"/>
      <c r="C24" s="664"/>
      <c r="D24" s="665"/>
      <c r="E24" s="665"/>
      <c r="F24" s="665"/>
      <c r="G24" s="665"/>
      <c r="H24" s="665"/>
      <c r="I24" s="665"/>
      <c r="J24" s="665"/>
      <c r="K24" s="665"/>
      <c r="L24" s="665"/>
      <c r="M24" s="666"/>
      <c r="N24" s="1"/>
      <c r="O24" s="1"/>
      <c r="P24" s="1"/>
      <c r="Q24" s="1"/>
      <c r="R24" s="1"/>
      <c r="S24" s="1"/>
      <c r="T24" s="1"/>
      <c r="U24" s="1"/>
      <c r="V24" s="1"/>
      <c r="W24" s="1"/>
      <c r="X24" s="1"/>
      <c r="Y24" s="1"/>
      <c r="Z24" s="1"/>
    </row>
    <row r="25" spans="1:26" ht="15.75" customHeight="1" x14ac:dyDescent="0.25">
      <c r="A25" s="2295"/>
      <c r="B25" s="2309" t="s">
        <v>103</v>
      </c>
      <c r="C25" s="667"/>
      <c r="D25" s="652"/>
      <c r="E25" s="652"/>
      <c r="F25" s="652"/>
      <c r="G25" s="652"/>
      <c r="H25" s="652"/>
      <c r="I25" s="652"/>
      <c r="J25" s="652"/>
      <c r="K25" s="652"/>
      <c r="L25" s="639"/>
      <c r="M25" s="640"/>
      <c r="N25" s="1"/>
      <c r="O25" s="1"/>
      <c r="P25" s="1"/>
      <c r="Q25" s="1"/>
      <c r="R25" s="1"/>
      <c r="S25" s="1"/>
      <c r="T25" s="1"/>
      <c r="U25" s="1"/>
      <c r="V25" s="1"/>
      <c r="W25" s="1"/>
      <c r="X25" s="1"/>
      <c r="Y25" s="1"/>
      <c r="Z25" s="1"/>
    </row>
    <row r="26" spans="1:26" ht="15.75" customHeight="1" x14ac:dyDescent="0.25">
      <c r="A26" s="2295"/>
      <c r="B26" s="2310"/>
      <c r="C26" s="658" t="s">
        <v>104</v>
      </c>
      <c r="D26" s="662"/>
      <c r="E26" s="668"/>
      <c r="F26" s="660" t="s">
        <v>105</v>
      </c>
      <c r="G26" s="661"/>
      <c r="H26" s="668"/>
      <c r="I26" s="660" t="s">
        <v>106</v>
      </c>
      <c r="J26" s="661" t="s">
        <v>100</v>
      </c>
      <c r="K26" s="668"/>
      <c r="L26" s="642"/>
      <c r="M26" s="643"/>
      <c r="N26" s="1"/>
      <c r="O26" s="1"/>
      <c r="P26" s="1"/>
      <c r="Q26" s="1"/>
      <c r="R26" s="1"/>
      <c r="S26" s="1"/>
      <c r="T26" s="1"/>
      <c r="U26" s="1"/>
      <c r="V26" s="1"/>
      <c r="W26" s="1"/>
      <c r="X26" s="1"/>
      <c r="Y26" s="1"/>
      <c r="Z26" s="1"/>
    </row>
    <row r="27" spans="1:26" ht="15.75" customHeight="1" x14ac:dyDescent="0.25">
      <c r="A27" s="2295"/>
      <c r="B27" s="2310"/>
      <c r="C27" s="658" t="s">
        <v>107</v>
      </c>
      <c r="D27" s="669"/>
      <c r="E27" s="642"/>
      <c r="F27" s="660" t="s">
        <v>108</v>
      </c>
      <c r="G27" s="662"/>
      <c r="H27" s="642"/>
      <c r="I27" s="670"/>
      <c r="J27" s="642"/>
      <c r="K27" s="641"/>
      <c r="L27" s="642"/>
      <c r="M27" s="643"/>
      <c r="N27" s="1"/>
      <c r="O27" s="1"/>
      <c r="P27" s="1"/>
      <c r="Q27" s="1"/>
      <c r="R27" s="1"/>
      <c r="S27" s="1"/>
      <c r="T27" s="1"/>
      <c r="U27" s="1"/>
      <c r="V27" s="1"/>
      <c r="W27" s="1"/>
      <c r="X27" s="1"/>
      <c r="Y27" s="1"/>
      <c r="Z27" s="1"/>
    </row>
    <row r="28" spans="1:26" ht="15.75" customHeight="1" x14ac:dyDescent="0.25">
      <c r="A28" s="2295"/>
      <c r="B28" s="2311"/>
      <c r="C28" s="671"/>
      <c r="D28" s="655"/>
      <c r="E28" s="655"/>
      <c r="F28" s="655"/>
      <c r="G28" s="655"/>
      <c r="H28" s="655"/>
      <c r="I28" s="655"/>
      <c r="J28" s="655"/>
      <c r="K28" s="655"/>
      <c r="L28" s="645"/>
      <c r="M28" s="646"/>
      <c r="N28" s="1"/>
      <c r="O28" s="1"/>
      <c r="P28" s="1"/>
      <c r="Q28" s="1"/>
      <c r="R28" s="1"/>
      <c r="S28" s="1"/>
      <c r="T28" s="1"/>
      <c r="U28" s="1"/>
      <c r="V28" s="1"/>
      <c r="W28" s="1"/>
      <c r="X28" s="1"/>
      <c r="Y28" s="1"/>
      <c r="Z28" s="1"/>
    </row>
    <row r="29" spans="1:26" ht="15.75" customHeight="1" x14ac:dyDescent="0.25">
      <c r="A29" s="2295"/>
      <c r="B29" s="672" t="s">
        <v>109</v>
      </c>
      <c r="C29" s="673"/>
      <c r="D29" s="649"/>
      <c r="E29" s="649"/>
      <c r="F29" s="649"/>
      <c r="G29" s="649"/>
      <c r="H29" s="649"/>
      <c r="I29" s="649"/>
      <c r="J29" s="649"/>
      <c r="K29" s="649"/>
      <c r="L29" s="649"/>
      <c r="M29" s="674"/>
      <c r="N29" s="1"/>
      <c r="O29" s="1"/>
      <c r="P29" s="1"/>
      <c r="Q29" s="1"/>
      <c r="R29" s="1"/>
      <c r="S29" s="1"/>
      <c r="T29" s="1"/>
      <c r="U29" s="1"/>
      <c r="V29" s="1"/>
      <c r="W29" s="1"/>
      <c r="X29" s="1"/>
      <c r="Y29" s="1"/>
      <c r="Z29" s="1"/>
    </row>
    <row r="30" spans="1:26" ht="15.75" customHeight="1" x14ac:dyDescent="0.25">
      <c r="A30" s="2295"/>
      <c r="B30" s="672"/>
      <c r="C30" s="675" t="s">
        <v>110</v>
      </c>
      <c r="D30" s="676" t="s">
        <v>111</v>
      </c>
      <c r="E30" s="668"/>
      <c r="F30" s="677" t="s">
        <v>112</v>
      </c>
      <c r="G30" s="662" t="s">
        <v>111</v>
      </c>
      <c r="H30" s="668"/>
      <c r="I30" s="677" t="s">
        <v>113</v>
      </c>
      <c r="J30" s="678" t="s">
        <v>111</v>
      </c>
      <c r="K30" s="647"/>
      <c r="L30" s="679"/>
      <c r="M30" s="680"/>
      <c r="N30" s="1"/>
      <c r="O30" s="1"/>
      <c r="P30" s="1"/>
      <c r="Q30" s="1"/>
      <c r="R30" s="1"/>
      <c r="S30" s="1"/>
      <c r="T30" s="1"/>
      <c r="U30" s="1"/>
      <c r="V30" s="1"/>
      <c r="W30" s="1"/>
      <c r="X30" s="1"/>
      <c r="Y30" s="1"/>
      <c r="Z30" s="1"/>
    </row>
    <row r="31" spans="1:26" ht="15.75" customHeight="1" x14ac:dyDescent="0.25">
      <c r="A31" s="2295"/>
      <c r="B31" s="630"/>
      <c r="C31" s="664"/>
      <c r="D31" s="665"/>
      <c r="E31" s="665"/>
      <c r="F31" s="665"/>
      <c r="G31" s="665"/>
      <c r="H31" s="665"/>
      <c r="I31" s="665"/>
      <c r="J31" s="665"/>
      <c r="K31" s="665"/>
      <c r="L31" s="665"/>
      <c r="M31" s="666"/>
      <c r="N31" s="1"/>
      <c r="O31" s="1"/>
      <c r="P31" s="1"/>
      <c r="Q31" s="1"/>
      <c r="R31" s="1"/>
      <c r="S31" s="1"/>
      <c r="T31" s="1"/>
      <c r="U31" s="1"/>
      <c r="V31" s="1"/>
      <c r="W31" s="1"/>
      <c r="X31" s="1"/>
      <c r="Y31" s="1"/>
      <c r="Z31" s="1"/>
    </row>
    <row r="32" spans="1:26" ht="15.75" customHeight="1" x14ac:dyDescent="0.25">
      <c r="A32" s="2295"/>
      <c r="B32" s="2309" t="s">
        <v>114</v>
      </c>
      <c r="C32" s="681"/>
      <c r="D32" s="682"/>
      <c r="E32" s="682"/>
      <c r="F32" s="682"/>
      <c r="G32" s="682"/>
      <c r="H32" s="682"/>
      <c r="I32" s="682"/>
      <c r="J32" s="682"/>
      <c r="K32" s="682"/>
      <c r="L32" s="639"/>
      <c r="M32" s="640"/>
      <c r="N32" s="1"/>
      <c r="O32" s="1"/>
      <c r="P32" s="1"/>
      <c r="Q32" s="1"/>
      <c r="R32" s="1"/>
      <c r="S32" s="1"/>
      <c r="T32" s="1"/>
      <c r="U32" s="1"/>
      <c r="V32" s="1"/>
      <c r="W32" s="1"/>
      <c r="X32" s="1"/>
      <c r="Y32" s="1"/>
      <c r="Z32" s="1"/>
    </row>
    <row r="33" spans="1:26" ht="15.75" customHeight="1" x14ac:dyDescent="0.25">
      <c r="A33" s="2295"/>
      <c r="B33" s="2310"/>
      <c r="C33" s="683" t="s">
        <v>115</v>
      </c>
      <c r="D33" s="684">
        <v>2023</v>
      </c>
      <c r="E33" s="685"/>
      <c r="F33" s="668" t="s">
        <v>116</v>
      </c>
      <c r="G33" s="686" t="s">
        <v>997</v>
      </c>
      <c r="H33" s="685"/>
      <c r="I33" s="677"/>
      <c r="J33" s="685"/>
      <c r="K33" s="685"/>
      <c r="L33" s="642"/>
      <c r="M33" s="643"/>
      <c r="N33" s="1"/>
      <c r="O33" s="1"/>
      <c r="P33" s="1"/>
      <c r="Q33" s="1"/>
      <c r="R33" s="1"/>
      <c r="S33" s="1"/>
      <c r="T33" s="1"/>
      <c r="U33" s="1"/>
      <c r="V33" s="1"/>
      <c r="W33" s="1"/>
      <c r="X33" s="1"/>
      <c r="Y33" s="1"/>
      <c r="Z33" s="1"/>
    </row>
    <row r="34" spans="1:26" ht="15.75" customHeight="1" x14ac:dyDescent="0.25">
      <c r="A34" s="2295"/>
      <c r="B34" s="2311"/>
      <c r="C34" s="664"/>
      <c r="D34" s="687"/>
      <c r="E34" s="688"/>
      <c r="F34" s="665"/>
      <c r="G34" s="688"/>
      <c r="H34" s="688"/>
      <c r="I34" s="689"/>
      <c r="J34" s="688"/>
      <c r="K34" s="688"/>
      <c r="L34" s="645"/>
      <c r="M34" s="646"/>
      <c r="N34" s="1"/>
      <c r="O34" s="1"/>
      <c r="P34" s="1"/>
      <c r="Q34" s="1"/>
      <c r="R34" s="1"/>
      <c r="S34" s="1"/>
      <c r="T34" s="1"/>
      <c r="U34" s="1"/>
      <c r="V34" s="1"/>
      <c r="W34" s="1"/>
      <c r="X34" s="1"/>
      <c r="Y34" s="1"/>
      <c r="Z34" s="1"/>
    </row>
    <row r="35" spans="1:26" ht="15.75" customHeight="1" x14ac:dyDescent="0.25">
      <c r="A35" s="2295"/>
      <c r="B35" s="2309" t="s">
        <v>117</v>
      </c>
      <c r="C35" s="690"/>
      <c r="D35" s="691"/>
      <c r="E35" s="691"/>
      <c r="F35" s="691"/>
      <c r="G35" s="691"/>
      <c r="H35" s="691"/>
      <c r="I35" s="691"/>
      <c r="J35" s="691"/>
      <c r="K35" s="691"/>
      <c r="L35" s="691"/>
      <c r="M35" s="692"/>
      <c r="N35" s="1"/>
      <c r="O35" s="1"/>
      <c r="P35" s="1"/>
      <c r="Q35" s="1"/>
      <c r="R35" s="1"/>
      <c r="S35" s="1"/>
      <c r="T35" s="1"/>
      <c r="U35" s="1"/>
      <c r="V35" s="1"/>
      <c r="W35" s="1"/>
      <c r="X35" s="1"/>
      <c r="Y35" s="1"/>
      <c r="Z35" s="1"/>
    </row>
    <row r="36" spans="1:26" ht="15.75" customHeight="1" x14ac:dyDescent="0.25">
      <c r="A36" s="2295"/>
      <c r="B36" s="2310"/>
      <c r="C36" s="658"/>
      <c r="D36" s="668" t="s">
        <v>118</v>
      </c>
      <c r="E36" s="668"/>
      <c r="F36" s="668" t="s">
        <v>119</v>
      </c>
      <c r="G36" s="668"/>
      <c r="H36" s="641" t="s">
        <v>120</v>
      </c>
      <c r="I36" s="641"/>
      <c r="J36" s="641" t="s">
        <v>121</v>
      </c>
      <c r="K36" s="668"/>
      <c r="L36" s="668" t="s">
        <v>122</v>
      </c>
      <c r="M36" s="693"/>
      <c r="N36" s="1"/>
      <c r="O36" s="1"/>
      <c r="P36" s="1"/>
      <c r="Q36" s="1"/>
      <c r="R36" s="1"/>
      <c r="S36" s="1"/>
      <c r="T36" s="1"/>
      <c r="U36" s="1"/>
      <c r="V36" s="1"/>
      <c r="W36" s="1"/>
      <c r="X36" s="1"/>
      <c r="Y36" s="1"/>
      <c r="Z36" s="1"/>
    </row>
    <row r="37" spans="1:26" ht="15.75" customHeight="1" x14ac:dyDescent="0.25">
      <c r="A37" s="2295"/>
      <c r="B37" s="2310"/>
      <c r="C37" s="658"/>
      <c r="D37" s="694"/>
      <c r="E37" s="679"/>
      <c r="F37" s="694">
        <v>1</v>
      </c>
      <c r="G37" s="647"/>
      <c r="H37" s="695">
        <v>1</v>
      </c>
      <c r="I37" s="696"/>
      <c r="J37" s="694">
        <v>1</v>
      </c>
      <c r="K37" s="679"/>
      <c r="L37" s="695">
        <v>1</v>
      </c>
      <c r="M37" s="697"/>
      <c r="N37" s="1"/>
      <c r="O37" s="1"/>
      <c r="P37" s="1"/>
      <c r="Q37" s="1"/>
      <c r="R37" s="1"/>
      <c r="S37" s="1"/>
      <c r="T37" s="1"/>
      <c r="U37" s="1"/>
      <c r="V37" s="1"/>
      <c r="W37" s="1"/>
      <c r="X37" s="1"/>
      <c r="Y37" s="1"/>
      <c r="Z37" s="1"/>
    </row>
    <row r="38" spans="1:26" ht="15.75" customHeight="1" x14ac:dyDescent="0.25">
      <c r="A38" s="2295"/>
      <c r="B38" s="2310"/>
      <c r="C38" s="658"/>
      <c r="D38" s="668" t="s">
        <v>123</v>
      </c>
      <c r="E38" s="668"/>
      <c r="F38" s="668" t="s">
        <v>124</v>
      </c>
      <c r="G38" s="668"/>
      <c r="H38" s="641" t="s">
        <v>125</v>
      </c>
      <c r="I38" s="641"/>
      <c r="J38" s="641" t="s">
        <v>126</v>
      </c>
      <c r="K38" s="668"/>
      <c r="L38" s="668" t="s">
        <v>127</v>
      </c>
      <c r="M38" s="657"/>
      <c r="N38" s="1"/>
      <c r="O38" s="1"/>
      <c r="P38" s="1"/>
      <c r="Q38" s="1"/>
      <c r="R38" s="1"/>
      <c r="S38" s="1"/>
      <c r="T38" s="1"/>
      <c r="U38" s="1"/>
      <c r="V38" s="1"/>
      <c r="W38" s="1"/>
      <c r="X38" s="1"/>
      <c r="Y38" s="1"/>
      <c r="Z38" s="1"/>
    </row>
    <row r="39" spans="1:26" ht="15.75" customHeight="1" x14ac:dyDescent="0.25">
      <c r="A39" s="2295"/>
      <c r="B39" s="2310"/>
      <c r="C39" s="658"/>
      <c r="D39" s="695">
        <v>1</v>
      </c>
      <c r="E39" s="679"/>
      <c r="F39" s="695">
        <v>1</v>
      </c>
      <c r="G39" s="679"/>
      <c r="H39" s="695">
        <v>1</v>
      </c>
      <c r="I39" s="679"/>
      <c r="J39" s="695">
        <v>1</v>
      </c>
      <c r="K39" s="679"/>
      <c r="L39" s="695">
        <v>1</v>
      </c>
      <c r="M39" s="697"/>
      <c r="N39" s="1"/>
      <c r="O39" s="1"/>
      <c r="P39" s="1"/>
      <c r="Q39" s="1"/>
      <c r="R39" s="1"/>
      <c r="S39" s="1"/>
      <c r="T39" s="1"/>
      <c r="U39" s="1"/>
      <c r="V39" s="1"/>
      <c r="W39" s="1"/>
      <c r="X39" s="1"/>
      <c r="Y39" s="1"/>
      <c r="Z39" s="1"/>
    </row>
    <row r="40" spans="1:26" ht="15.75" customHeight="1" x14ac:dyDescent="0.25">
      <c r="A40" s="2295"/>
      <c r="B40" s="2310"/>
      <c r="C40" s="658"/>
      <c r="D40" s="668" t="s">
        <v>128</v>
      </c>
      <c r="E40" s="668"/>
      <c r="F40" s="668" t="s">
        <v>129</v>
      </c>
      <c r="G40" s="668"/>
      <c r="H40" s="641" t="s">
        <v>130</v>
      </c>
      <c r="I40" s="641"/>
      <c r="J40" s="641" t="s">
        <v>131</v>
      </c>
      <c r="K40" s="668"/>
      <c r="L40" s="668" t="s">
        <v>132</v>
      </c>
      <c r="M40" s="657"/>
      <c r="N40" s="1"/>
      <c r="O40" s="1"/>
      <c r="P40" s="1"/>
      <c r="Q40" s="1"/>
      <c r="R40" s="1"/>
      <c r="S40" s="1"/>
      <c r="T40" s="1"/>
      <c r="U40" s="1"/>
      <c r="V40" s="1"/>
      <c r="W40" s="1"/>
      <c r="X40" s="1"/>
      <c r="Y40" s="1"/>
      <c r="Z40" s="1"/>
    </row>
    <row r="41" spans="1:26" ht="15.75" customHeight="1" x14ac:dyDescent="0.25">
      <c r="A41" s="2295"/>
      <c r="B41" s="2310"/>
      <c r="C41" s="658"/>
      <c r="D41" s="695">
        <v>1</v>
      </c>
      <c r="E41" s="679"/>
      <c r="F41" s="695">
        <v>1</v>
      </c>
      <c r="G41" s="679"/>
      <c r="H41" s="695">
        <v>1</v>
      </c>
      <c r="I41" s="679"/>
      <c r="J41" s="695">
        <v>0</v>
      </c>
      <c r="K41" s="679"/>
      <c r="L41" s="698"/>
      <c r="M41" s="697"/>
      <c r="N41" s="1"/>
      <c r="O41" s="1"/>
      <c r="P41" s="1"/>
      <c r="Q41" s="1"/>
      <c r="R41" s="1"/>
      <c r="S41" s="1"/>
      <c r="T41" s="1"/>
      <c r="U41" s="1"/>
      <c r="V41" s="1"/>
      <c r="W41" s="1"/>
      <c r="X41" s="1"/>
      <c r="Y41" s="1"/>
      <c r="Z41" s="1"/>
    </row>
    <row r="42" spans="1:26" ht="15.75" customHeight="1" x14ac:dyDescent="0.25">
      <c r="A42" s="2295"/>
      <c r="B42" s="2310"/>
      <c r="C42" s="658"/>
      <c r="D42" s="699" t="s">
        <v>132</v>
      </c>
      <c r="E42" s="647"/>
      <c r="F42" s="699" t="s">
        <v>133</v>
      </c>
      <c r="G42" s="647"/>
      <c r="H42" s="700"/>
      <c r="I42" s="649"/>
      <c r="J42" s="700"/>
      <c r="K42" s="649"/>
      <c r="L42" s="700"/>
      <c r="M42" s="674"/>
      <c r="N42" s="1"/>
      <c r="O42" s="1"/>
      <c r="P42" s="1"/>
      <c r="Q42" s="1"/>
      <c r="R42" s="1"/>
      <c r="S42" s="1"/>
      <c r="T42" s="1"/>
      <c r="U42" s="1"/>
      <c r="V42" s="1"/>
      <c r="W42" s="1"/>
      <c r="X42" s="1"/>
      <c r="Y42" s="1"/>
      <c r="Z42" s="1"/>
    </row>
    <row r="43" spans="1:26" ht="15.75" customHeight="1" x14ac:dyDescent="0.25">
      <c r="A43" s="2295"/>
      <c r="B43" s="2310"/>
      <c r="C43" s="658"/>
      <c r="D43" s="698"/>
      <c r="E43" s="679"/>
      <c r="F43" s="2317">
        <v>12</v>
      </c>
      <c r="G43" s="2318"/>
      <c r="H43" s="2292"/>
      <c r="I43" s="2293"/>
      <c r="J43" s="701"/>
      <c r="K43" s="668"/>
      <c r="L43" s="701"/>
      <c r="M43" s="680"/>
      <c r="N43" s="1"/>
      <c r="O43" s="1"/>
      <c r="P43" s="1"/>
      <c r="Q43" s="1"/>
      <c r="R43" s="1"/>
      <c r="S43" s="1"/>
      <c r="T43" s="1"/>
      <c r="U43" s="1"/>
      <c r="V43" s="1"/>
      <c r="W43" s="1"/>
      <c r="X43" s="1"/>
      <c r="Y43" s="1"/>
      <c r="Z43" s="1"/>
    </row>
    <row r="44" spans="1:26" ht="15.75" customHeight="1" x14ac:dyDescent="0.25">
      <c r="A44" s="2295"/>
      <c r="B44" s="2310"/>
      <c r="C44" s="702"/>
      <c r="D44" s="699"/>
      <c r="E44" s="647"/>
      <c r="F44" s="699"/>
      <c r="G44" s="647"/>
      <c r="H44" s="703"/>
      <c r="I44" s="665"/>
      <c r="J44" s="703"/>
      <c r="K44" s="665"/>
      <c r="L44" s="703"/>
      <c r="M44" s="666"/>
      <c r="N44" s="1"/>
      <c r="O44" s="1"/>
      <c r="P44" s="1"/>
      <c r="Q44" s="1"/>
      <c r="R44" s="1"/>
      <c r="S44" s="1"/>
      <c r="T44" s="1"/>
      <c r="U44" s="1"/>
      <c r="V44" s="1"/>
      <c r="W44" s="1"/>
      <c r="X44" s="1"/>
      <c r="Y44" s="1"/>
      <c r="Z44" s="1"/>
    </row>
    <row r="45" spans="1:26" ht="18" customHeight="1" x14ac:dyDescent="0.25">
      <c r="A45" s="2295"/>
      <c r="B45" s="2309" t="s">
        <v>134</v>
      </c>
      <c r="C45" s="667"/>
      <c r="D45" s="652"/>
      <c r="E45" s="652"/>
      <c r="F45" s="652"/>
      <c r="G45" s="652"/>
      <c r="H45" s="652"/>
      <c r="I45" s="652"/>
      <c r="J45" s="652"/>
      <c r="K45" s="652"/>
      <c r="L45" s="642"/>
      <c r="M45" s="643"/>
      <c r="N45" s="1"/>
      <c r="O45" s="1"/>
      <c r="P45" s="1"/>
      <c r="Q45" s="1"/>
      <c r="R45" s="1"/>
      <c r="S45" s="1"/>
      <c r="T45" s="1"/>
      <c r="U45" s="1"/>
      <c r="V45" s="1"/>
      <c r="W45" s="1"/>
      <c r="X45" s="1"/>
      <c r="Y45" s="1"/>
      <c r="Z45" s="1"/>
    </row>
    <row r="46" spans="1:26" ht="15.75" customHeight="1" x14ac:dyDescent="0.25">
      <c r="A46" s="2295"/>
      <c r="B46" s="2310"/>
      <c r="C46" s="704"/>
      <c r="D46" s="705" t="s">
        <v>135</v>
      </c>
      <c r="E46" s="706" t="s">
        <v>136</v>
      </c>
      <c r="F46" s="2296" t="s">
        <v>137</v>
      </c>
      <c r="G46" s="2298"/>
      <c r="H46" s="2299"/>
      <c r="I46" s="2299"/>
      <c r="J46" s="2300"/>
      <c r="K46" s="707" t="s">
        <v>101</v>
      </c>
      <c r="L46" s="2304"/>
      <c r="M46" s="2305"/>
      <c r="N46" s="1"/>
      <c r="O46" s="1"/>
      <c r="P46" s="1"/>
      <c r="Q46" s="1"/>
      <c r="R46" s="1"/>
      <c r="S46" s="1"/>
      <c r="T46" s="1"/>
      <c r="U46" s="1"/>
      <c r="V46" s="1"/>
      <c r="W46" s="1"/>
      <c r="X46" s="1"/>
      <c r="Y46" s="1"/>
      <c r="Z46" s="1"/>
    </row>
    <row r="47" spans="1:26" ht="15.75" customHeight="1" x14ac:dyDescent="0.25">
      <c r="A47" s="2295"/>
      <c r="B47" s="2310"/>
      <c r="C47" s="704"/>
      <c r="D47" s="708"/>
      <c r="E47" s="661" t="s">
        <v>100</v>
      </c>
      <c r="F47" s="2297"/>
      <c r="G47" s="2301"/>
      <c r="H47" s="2302"/>
      <c r="I47" s="2302"/>
      <c r="J47" s="2303"/>
      <c r="K47" s="642"/>
      <c r="L47" s="2301"/>
      <c r="M47" s="2306"/>
      <c r="N47" s="1"/>
      <c r="O47" s="1"/>
      <c r="P47" s="1"/>
      <c r="Q47" s="1"/>
      <c r="R47" s="1"/>
      <c r="S47" s="1"/>
      <c r="T47" s="1"/>
      <c r="U47" s="1"/>
      <c r="V47" s="1"/>
      <c r="W47" s="1"/>
      <c r="X47" s="1"/>
      <c r="Y47" s="1"/>
      <c r="Z47" s="1"/>
    </row>
    <row r="48" spans="1:26" ht="15.75" customHeight="1" x14ac:dyDescent="0.25">
      <c r="A48" s="2295"/>
      <c r="B48" s="2311"/>
      <c r="C48" s="709"/>
      <c r="D48" s="645"/>
      <c r="E48" s="645"/>
      <c r="F48" s="645"/>
      <c r="G48" s="645"/>
      <c r="H48" s="645"/>
      <c r="I48" s="645"/>
      <c r="J48" s="645"/>
      <c r="K48" s="645"/>
      <c r="L48" s="642"/>
      <c r="M48" s="643"/>
      <c r="N48" s="1"/>
      <c r="O48" s="1"/>
      <c r="P48" s="1"/>
      <c r="Q48" s="1"/>
      <c r="R48" s="1"/>
      <c r="S48" s="1"/>
      <c r="T48" s="1"/>
      <c r="U48" s="1"/>
      <c r="V48" s="1"/>
      <c r="W48" s="1"/>
      <c r="X48" s="1"/>
      <c r="Y48" s="1"/>
      <c r="Z48" s="1"/>
    </row>
    <row r="49" spans="1:26" ht="36" customHeight="1" x14ac:dyDescent="0.25">
      <c r="A49" s="2295"/>
      <c r="B49" s="626" t="s">
        <v>139</v>
      </c>
      <c r="C49" s="2252" t="s">
        <v>1804</v>
      </c>
      <c r="D49" s="2253"/>
      <c r="E49" s="2253"/>
      <c r="F49" s="2253"/>
      <c r="G49" s="2253"/>
      <c r="H49" s="2253"/>
      <c r="I49" s="2253"/>
      <c r="J49" s="2253"/>
      <c r="K49" s="2253"/>
      <c r="L49" s="2253"/>
      <c r="M49" s="2254"/>
      <c r="N49" s="1"/>
      <c r="O49" s="1"/>
      <c r="P49" s="1"/>
      <c r="Q49" s="1"/>
      <c r="R49" s="1"/>
      <c r="S49" s="1"/>
      <c r="T49" s="1"/>
      <c r="U49" s="1"/>
      <c r="V49" s="1"/>
      <c r="W49" s="1"/>
      <c r="X49" s="1"/>
      <c r="Y49" s="1"/>
      <c r="Z49" s="1"/>
    </row>
    <row r="50" spans="1:26" ht="15.75" customHeight="1" x14ac:dyDescent="0.25">
      <c r="A50" s="2295"/>
      <c r="B50" s="650" t="s">
        <v>141</v>
      </c>
      <c r="C50" s="1724" t="s">
        <v>703</v>
      </c>
      <c r="D50" s="1725"/>
      <c r="E50" s="1725"/>
      <c r="F50" s="1725"/>
      <c r="G50" s="1725"/>
      <c r="H50" s="1725"/>
      <c r="I50" s="1725"/>
      <c r="J50" s="1725"/>
      <c r="K50" s="1725"/>
      <c r="L50" s="1725"/>
      <c r="M50" s="1726"/>
      <c r="N50" s="1"/>
      <c r="O50" s="1"/>
      <c r="P50" s="1"/>
      <c r="Q50" s="1"/>
      <c r="R50" s="1"/>
      <c r="S50" s="1"/>
      <c r="T50" s="1"/>
      <c r="U50" s="1"/>
      <c r="V50" s="1"/>
      <c r="W50" s="1"/>
      <c r="X50" s="1"/>
      <c r="Y50" s="1"/>
      <c r="Z50" s="1"/>
    </row>
    <row r="51" spans="1:26" ht="15.75" customHeight="1" x14ac:dyDescent="0.25">
      <c r="A51" s="2295"/>
      <c r="B51" s="650" t="s">
        <v>143</v>
      </c>
      <c r="C51" s="627" t="s">
        <v>1805</v>
      </c>
      <c r="D51" s="628"/>
      <c r="E51" s="628"/>
      <c r="F51" s="628"/>
      <c r="G51" s="628"/>
      <c r="H51" s="628"/>
      <c r="I51" s="628"/>
      <c r="J51" s="628"/>
      <c r="K51" s="628"/>
      <c r="L51" s="628"/>
      <c r="M51" s="629"/>
      <c r="N51" s="1"/>
      <c r="O51" s="1"/>
      <c r="P51" s="1"/>
      <c r="Q51" s="1"/>
      <c r="R51" s="1"/>
      <c r="S51" s="1"/>
      <c r="T51" s="1"/>
      <c r="U51" s="1"/>
      <c r="V51" s="1"/>
      <c r="W51" s="1"/>
      <c r="X51" s="1"/>
      <c r="Y51" s="1"/>
      <c r="Z51" s="1"/>
    </row>
    <row r="52" spans="1:26" ht="15.75" customHeight="1" x14ac:dyDescent="0.25">
      <c r="A52" s="2295"/>
      <c r="B52" s="650" t="s">
        <v>144</v>
      </c>
      <c r="C52" s="627" t="s">
        <v>1799</v>
      </c>
      <c r="D52" s="628"/>
      <c r="E52" s="628"/>
      <c r="F52" s="628"/>
      <c r="G52" s="628"/>
      <c r="H52" s="628"/>
      <c r="I52" s="628"/>
      <c r="J52" s="628"/>
      <c r="K52" s="628"/>
      <c r="L52" s="628"/>
      <c r="M52" s="629"/>
      <c r="N52" s="1"/>
      <c r="O52" s="1"/>
      <c r="P52" s="1"/>
      <c r="Q52" s="1"/>
      <c r="R52" s="1"/>
      <c r="S52" s="1"/>
      <c r="T52" s="1"/>
      <c r="U52" s="1"/>
      <c r="V52" s="1"/>
      <c r="W52" s="1"/>
      <c r="X52" s="1"/>
      <c r="Y52" s="1"/>
      <c r="Z52" s="1"/>
    </row>
    <row r="53" spans="1:26" ht="15.75" customHeight="1" x14ac:dyDescent="0.25">
      <c r="A53" s="2294" t="s">
        <v>60</v>
      </c>
      <c r="B53" s="710" t="s">
        <v>145</v>
      </c>
      <c r="C53" s="1548" t="s">
        <v>1806</v>
      </c>
      <c r="D53" s="1550"/>
      <c r="E53" s="1550"/>
      <c r="F53" s="1550"/>
      <c r="G53" s="1550"/>
      <c r="H53" s="1550"/>
      <c r="I53" s="1550"/>
      <c r="J53" s="1550"/>
      <c r="K53" s="1550"/>
      <c r="L53" s="1550"/>
      <c r="M53" s="1551"/>
      <c r="N53" s="1"/>
      <c r="O53" s="1"/>
      <c r="P53" s="1"/>
      <c r="Q53" s="1"/>
      <c r="R53" s="1"/>
      <c r="S53" s="1"/>
      <c r="T53" s="1"/>
      <c r="U53" s="1"/>
      <c r="V53" s="1"/>
      <c r="W53" s="1"/>
      <c r="X53" s="1"/>
      <c r="Y53" s="1"/>
      <c r="Z53" s="1"/>
    </row>
    <row r="54" spans="1:26" ht="15.75" customHeight="1" x14ac:dyDescent="0.25">
      <c r="A54" s="2295"/>
      <c r="B54" s="710" t="s">
        <v>147</v>
      </c>
      <c r="C54" s="1548" t="s">
        <v>1807</v>
      </c>
      <c r="D54" s="1550"/>
      <c r="E54" s="1550"/>
      <c r="F54" s="1550"/>
      <c r="G54" s="1550"/>
      <c r="H54" s="1550"/>
      <c r="I54" s="1550"/>
      <c r="J54" s="1550"/>
      <c r="K54" s="1550"/>
      <c r="L54" s="1550"/>
      <c r="M54" s="1551"/>
      <c r="N54" s="1"/>
      <c r="O54" s="1"/>
      <c r="P54" s="1"/>
      <c r="Q54" s="1"/>
      <c r="R54" s="1"/>
      <c r="S54" s="1"/>
      <c r="T54" s="1"/>
      <c r="U54" s="1"/>
      <c r="V54" s="1"/>
      <c r="W54" s="1"/>
      <c r="X54" s="1"/>
      <c r="Y54" s="1"/>
      <c r="Z54" s="1"/>
    </row>
    <row r="55" spans="1:26" ht="15.75" customHeight="1" x14ac:dyDescent="0.25">
      <c r="A55" s="2295"/>
      <c r="B55" s="710" t="s">
        <v>149</v>
      </c>
      <c r="C55" s="1548" t="s">
        <v>703</v>
      </c>
      <c r="D55" s="1550"/>
      <c r="E55" s="1550"/>
      <c r="F55" s="1550"/>
      <c r="G55" s="1550"/>
      <c r="H55" s="1550"/>
      <c r="I55" s="1550"/>
      <c r="J55" s="1550"/>
      <c r="K55" s="1550"/>
      <c r="L55" s="1550"/>
      <c r="M55" s="1551"/>
      <c r="N55" s="1"/>
      <c r="O55" s="1"/>
      <c r="P55" s="1"/>
      <c r="Q55" s="1"/>
      <c r="R55" s="1"/>
      <c r="S55" s="1"/>
      <c r="T55" s="1"/>
      <c r="U55" s="1"/>
      <c r="V55" s="1"/>
      <c r="W55" s="1"/>
      <c r="X55" s="1"/>
      <c r="Y55" s="1"/>
      <c r="Z55" s="1"/>
    </row>
    <row r="56" spans="1:26" ht="15.75" customHeight="1" x14ac:dyDescent="0.25">
      <c r="A56" s="2295"/>
      <c r="B56" s="711" t="s">
        <v>151</v>
      </c>
      <c r="C56" s="1548" t="s">
        <v>704</v>
      </c>
      <c r="D56" s="1550"/>
      <c r="E56" s="1550"/>
      <c r="F56" s="1550"/>
      <c r="G56" s="1550"/>
      <c r="H56" s="1550"/>
      <c r="I56" s="1550"/>
      <c r="J56" s="1550"/>
      <c r="K56" s="1550"/>
      <c r="L56" s="1550"/>
      <c r="M56" s="1551"/>
      <c r="N56" s="1"/>
      <c r="O56" s="1"/>
      <c r="P56" s="1"/>
      <c r="Q56" s="1"/>
      <c r="R56" s="1"/>
      <c r="S56" s="1"/>
      <c r="T56" s="1"/>
      <c r="U56" s="1"/>
      <c r="V56" s="1"/>
      <c r="W56" s="1"/>
      <c r="X56" s="1"/>
      <c r="Y56" s="1"/>
      <c r="Z56" s="1"/>
    </row>
    <row r="57" spans="1:26" ht="15.75" customHeight="1" x14ac:dyDescent="0.25">
      <c r="A57" s="2295"/>
      <c r="B57" s="710" t="s">
        <v>153</v>
      </c>
      <c r="C57" s="2289" t="s">
        <v>707</v>
      </c>
      <c r="D57" s="1550"/>
      <c r="E57" s="1550"/>
      <c r="F57" s="1550"/>
      <c r="G57" s="1550"/>
      <c r="H57" s="1550"/>
      <c r="I57" s="1550"/>
      <c r="J57" s="1550"/>
      <c r="K57" s="1550"/>
      <c r="L57" s="1550"/>
      <c r="M57" s="1551"/>
      <c r="N57" s="1"/>
      <c r="O57" s="1"/>
      <c r="P57" s="1"/>
      <c r="Q57" s="1"/>
      <c r="R57" s="1"/>
      <c r="S57" s="1"/>
      <c r="T57" s="1"/>
      <c r="U57" s="1"/>
      <c r="V57" s="1"/>
      <c r="W57" s="1"/>
      <c r="X57" s="1"/>
      <c r="Y57" s="1"/>
      <c r="Z57" s="1"/>
    </row>
    <row r="58" spans="1:26" ht="15.75" customHeight="1" thickBot="1" x14ac:dyDescent="0.3">
      <c r="A58" s="2307"/>
      <c r="B58" s="710" t="s">
        <v>155</v>
      </c>
      <c r="C58" s="1548" t="s">
        <v>706</v>
      </c>
      <c r="D58" s="1550"/>
      <c r="E58" s="1550"/>
      <c r="F58" s="1550"/>
      <c r="G58" s="1550"/>
      <c r="H58" s="1550"/>
      <c r="I58" s="1550"/>
      <c r="J58" s="1550"/>
      <c r="K58" s="1550"/>
      <c r="L58" s="1550"/>
      <c r="M58" s="1551"/>
      <c r="N58" s="1"/>
      <c r="O58" s="1"/>
      <c r="P58" s="1"/>
      <c r="Q58" s="1"/>
      <c r="R58" s="1"/>
      <c r="S58" s="1"/>
      <c r="T58" s="1"/>
      <c r="U58" s="1"/>
      <c r="V58" s="1"/>
      <c r="W58" s="1"/>
      <c r="X58" s="1"/>
      <c r="Y58" s="1"/>
      <c r="Z58" s="1"/>
    </row>
    <row r="59" spans="1:26" ht="15.75" customHeight="1" x14ac:dyDescent="0.25">
      <c r="A59" s="2294" t="s">
        <v>156</v>
      </c>
      <c r="B59" s="712" t="s">
        <v>157</v>
      </c>
      <c r="C59" s="1548" t="s">
        <v>1808</v>
      </c>
      <c r="D59" s="1550"/>
      <c r="E59" s="1550"/>
      <c r="F59" s="1550"/>
      <c r="G59" s="1550"/>
      <c r="H59" s="1550"/>
      <c r="I59" s="1550"/>
      <c r="J59" s="1550"/>
      <c r="K59" s="1550"/>
      <c r="L59" s="1550"/>
      <c r="M59" s="1551"/>
      <c r="N59" s="1"/>
      <c r="O59" s="1"/>
      <c r="P59" s="1"/>
      <c r="Q59" s="1"/>
      <c r="R59" s="1"/>
      <c r="S59" s="1"/>
      <c r="T59" s="1"/>
      <c r="U59" s="1"/>
      <c r="V59" s="1"/>
      <c r="W59" s="1"/>
      <c r="X59" s="1"/>
      <c r="Y59" s="1"/>
      <c r="Z59" s="1"/>
    </row>
    <row r="60" spans="1:26" ht="15.75" x14ac:dyDescent="0.25">
      <c r="A60" s="2295"/>
      <c r="B60" s="712" t="s">
        <v>158</v>
      </c>
      <c r="C60" s="1548" t="s">
        <v>1143</v>
      </c>
      <c r="D60" s="1550"/>
      <c r="E60" s="1550"/>
      <c r="F60" s="1550"/>
      <c r="G60" s="1550"/>
      <c r="H60" s="1550"/>
      <c r="I60" s="1550"/>
      <c r="J60" s="1550"/>
      <c r="K60" s="1550"/>
      <c r="L60" s="1550"/>
      <c r="M60" s="1551"/>
      <c r="N60" s="1"/>
      <c r="O60" s="1"/>
      <c r="P60" s="1"/>
      <c r="Q60" s="1"/>
      <c r="R60" s="1"/>
      <c r="S60" s="1"/>
      <c r="T60" s="1"/>
      <c r="U60" s="1"/>
      <c r="V60" s="1"/>
      <c r="W60" s="1"/>
      <c r="X60" s="1"/>
      <c r="Y60" s="1"/>
      <c r="Z60" s="1"/>
    </row>
    <row r="61" spans="1:26" ht="19.5" customHeight="1" thickBot="1" x14ac:dyDescent="0.3">
      <c r="A61" s="2295"/>
      <c r="B61" s="713" t="s">
        <v>79</v>
      </c>
      <c r="C61" s="1548" t="s">
        <v>703</v>
      </c>
      <c r="D61" s="1550"/>
      <c r="E61" s="1550"/>
      <c r="F61" s="1550"/>
      <c r="G61" s="1550"/>
      <c r="H61" s="1550"/>
      <c r="I61" s="1550"/>
      <c r="J61" s="1550"/>
      <c r="K61" s="1550"/>
      <c r="L61" s="1550"/>
      <c r="M61" s="1551"/>
      <c r="N61" s="1"/>
      <c r="O61" s="1"/>
      <c r="P61" s="1"/>
      <c r="Q61" s="1"/>
      <c r="R61" s="1"/>
      <c r="S61" s="1"/>
      <c r="T61" s="1"/>
      <c r="U61" s="1"/>
      <c r="V61" s="1"/>
      <c r="W61" s="1"/>
      <c r="X61" s="1"/>
      <c r="Y61" s="1"/>
      <c r="Z61" s="1"/>
    </row>
    <row r="62" spans="1:26" ht="15.75" customHeight="1" thickBot="1" x14ac:dyDescent="0.3">
      <c r="A62" s="714" t="s">
        <v>64</v>
      </c>
      <c r="B62" s="715"/>
      <c r="C62" s="2286"/>
      <c r="D62" s="2287"/>
      <c r="E62" s="2287"/>
      <c r="F62" s="2287"/>
      <c r="G62" s="2287"/>
      <c r="H62" s="2287"/>
      <c r="I62" s="2287"/>
      <c r="J62" s="2287"/>
      <c r="K62" s="2287"/>
      <c r="L62" s="2287"/>
      <c r="M62" s="2288"/>
      <c r="N62" s="1"/>
      <c r="O62" s="1"/>
      <c r="P62" s="1"/>
      <c r="Q62" s="1"/>
      <c r="R62" s="1"/>
      <c r="S62" s="1"/>
      <c r="T62" s="1"/>
      <c r="U62" s="1"/>
      <c r="V62" s="1"/>
      <c r="W62" s="1"/>
      <c r="X62" s="1"/>
      <c r="Y62" s="1"/>
      <c r="Z62" s="1"/>
    </row>
    <row r="63" spans="1:26" ht="15.75" customHeight="1" x14ac:dyDescent="0.25">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2:A15"/>
    <mergeCell ref="C2:M2"/>
    <mergeCell ref="F4:G4"/>
    <mergeCell ref="C7:D7"/>
    <mergeCell ref="I7:M7"/>
    <mergeCell ref="B8:B10"/>
    <mergeCell ref="C9:D9"/>
    <mergeCell ref="F9:G9"/>
    <mergeCell ref="I9:J9"/>
    <mergeCell ref="C10:D10"/>
    <mergeCell ref="B45:B48"/>
    <mergeCell ref="F10:G10"/>
    <mergeCell ref="I10:J10"/>
    <mergeCell ref="C11:M11"/>
    <mergeCell ref="C12:M12"/>
    <mergeCell ref="B14:B15"/>
    <mergeCell ref="C14:D14"/>
    <mergeCell ref="C15:M15"/>
    <mergeCell ref="B18:B24"/>
    <mergeCell ref="B25:B28"/>
    <mergeCell ref="B32:B34"/>
    <mergeCell ref="B35:B44"/>
    <mergeCell ref="F43:G43"/>
    <mergeCell ref="A59:A61"/>
    <mergeCell ref="C59:M59"/>
    <mergeCell ref="C60:M60"/>
    <mergeCell ref="C61:M61"/>
    <mergeCell ref="F46:F47"/>
    <mergeCell ref="G46:J47"/>
    <mergeCell ref="L46:M47"/>
    <mergeCell ref="C49:M49"/>
    <mergeCell ref="C50:M50"/>
    <mergeCell ref="A53:A58"/>
    <mergeCell ref="C53:M53"/>
    <mergeCell ref="C54:M54"/>
    <mergeCell ref="C55:M55"/>
    <mergeCell ref="C56:M56"/>
    <mergeCell ref="A16:A52"/>
    <mergeCell ref="C16:M16"/>
    <mergeCell ref="C62:M62"/>
    <mergeCell ref="C3:M3"/>
    <mergeCell ref="C13:M13"/>
    <mergeCell ref="C57:M57"/>
    <mergeCell ref="C58:M58"/>
    <mergeCell ref="C17:M17"/>
    <mergeCell ref="H43:I43"/>
  </mergeCells>
  <dataValidations count="1">
    <dataValidation type="list" allowBlank="1" showErrorMessage="1" sqref="I7" xr:uid="{00000000-0002-0000-4700-000000000000}">
      <formula1>INDIRECT($C$7)</formula1>
    </dataValidation>
  </dataValidations>
  <hyperlinks>
    <hyperlink ref="C57" r:id="rId1" xr:uid="{00000000-0004-0000-4700-000000000000}"/>
  </hyperlinks>
  <pageMargins left="0.7" right="0.7" top="0.75" bottom="0.75" header="0" footer="0"/>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B9ED"/>
  </sheetPr>
  <dimension ref="A1:M62"/>
  <sheetViews>
    <sheetView topLeftCell="B1" workbookViewId="0">
      <selection activeCell="C12" sqref="C12:M1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720"/>
      <c r="B1" s="721" t="s">
        <v>1809</v>
      </c>
      <c r="C1" s="722"/>
      <c r="D1" s="722"/>
      <c r="E1" s="722"/>
      <c r="F1" s="722"/>
      <c r="G1" s="722"/>
      <c r="H1" s="722"/>
      <c r="I1" s="722"/>
      <c r="J1" s="722"/>
      <c r="K1" s="722"/>
      <c r="L1" s="722"/>
      <c r="M1" s="723"/>
    </row>
    <row r="2" spans="1:13" ht="16.5" thickBot="1" x14ac:dyDescent="0.3">
      <c r="A2" s="1892" t="s">
        <v>67</v>
      </c>
      <c r="B2" s="106" t="s">
        <v>68</v>
      </c>
      <c r="C2" s="2346" t="s">
        <v>713</v>
      </c>
      <c r="D2" s="2347"/>
      <c r="E2" s="2347"/>
      <c r="F2" s="2347"/>
      <c r="G2" s="2347"/>
      <c r="H2" s="2347"/>
      <c r="I2" s="2347"/>
      <c r="J2" s="2347"/>
      <c r="K2" s="2347"/>
      <c r="L2" s="2347"/>
      <c r="M2" s="2348"/>
    </row>
    <row r="3" spans="1:13" ht="31.5" x14ac:dyDescent="0.25">
      <c r="A3" s="1893"/>
      <c r="B3" s="13" t="s">
        <v>1016</v>
      </c>
      <c r="C3" s="1545" t="s">
        <v>1810</v>
      </c>
      <c r="D3" s="1546"/>
      <c r="E3" s="1546"/>
      <c r="F3" s="1546"/>
      <c r="G3" s="1546"/>
      <c r="H3" s="1546"/>
      <c r="I3" s="1546"/>
      <c r="J3" s="1546"/>
      <c r="K3" s="1546"/>
      <c r="L3" s="1546"/>
      <c r="M3" s="1547"/>
    </row>
    <row r="4" spans="1:13" ht="47.1" customHeight="1" x14ac:dyDescent="0.25">
      <c r="A4" s="1893"/>
      <c r="B4" s="65" t="s">
        <v>72</v>
      </c>
      <c r="C4" s="2339" t="s">
        <v>448</v>
      </c>
      <c r="D4" s="2340"/>
      <c r="E4" s="2341"/>
      <c r="F4" s="2349" t="s">
        <v>74</v>
      </c>
      <c r="G4" s="2323"/>
      <c r="H4" s="850" t="s">
        <v>1811</v>
      </c>
      <c r="I4" s="2338" t="s">
        <v>1812</v>
      </c>
      <c r="J4" s="2315"/>
      <c r="K4" s="2315"/>
      <c r="L4" s="2315"/>
      <c r="M4" s="2316"/>
    </row>
    <row r="5" spans="1:13" x14ac:dyDescent="0.25">
      <c r="A5" s="1893"/>
      <c r="B5" s="65" t="s">
        <v>75</v>
      </c>
      <c r="C5" s="2350" t="s">
        <v>1813</v>
      </c>
      <c r="D5" s="2315"/>
      <c r="E5" s="2315"/>
      <c r="F5" s="2315"/>
      <c r="G5" s="2315"/>
      <c r="H5" s="2315"/>
      <c r="I5" s="2315"/>
      <c r="J5" s="2315"/>
      <c r="K5" s="2315"/>
      <c r="L5" s="2315"/>
      <c r="M5" s="2316"/>
    </row>
    <row r="6" spans="1:13" x14ac:dyDescent="0.25">
      <c r="A6" s="1893"/>
      <c r="B6" s="65" t="s">
        <v>76</v>
      </c>
      <c r="C6" s="2351" t="s">
        <v>1814</v>
      </c>
      <c r="D6" s="2315"/>
      <c r="E6" s="2315"/>
      <c r="F6" s="2315"/>
      <c r="G6" s="2315"/>
      <c r="H6" s="2315"/>
      <c r="I6" s="2315"/>
      <c r="J6" s="2315"/>
      <c r="K6" s="2315"/>
      <c r="L6" s="2315"/>
      <c r="M6" s="2316"/>
    </row>
    <row r="7" spans="1:13" x14ac:dyDescent="0.25">
      <c r="A7" s="1893"/>
      <c r="B7" s="13" t="s">
        <v>929</v>
      </c>
      <c r="C7" s="2352" t="s">
        <v>581</v>
      </c>
      <c r="D7" s="2315"/>
      <c r="E7" s="851"/>
      <c r="F7" s="851"/>
      <c r="G7" s="852"/>
      <c r="H7" s="853" t="s">
        <v>79</v>
      </c>
      <c r="I7" s="2353" t="s">
        <v>719</v>
      </c>
      <c r="J7" s="2315"/>
      <c r="K7" s="2315"/>
      <c r="L7" s="2315"/>
      <c r="M7" s="2323"/>
    </row>
    <row r="8" spans="1:13" ht="15.75" customHeight="1" x14ac:dyDescent="0.25">
      <c r="A8" s="1893"/>
      <c r="B8" s="1689" t="s">
        <v>77</v>
      </c>
      <c r="C8" s="2342" t="s">
        <v>719</v>
      </c>
      <c r="D8" s="2343"/>
      <c r="E8" s="854"/>
      <c r="F8" s="854"/>
      <c r="G8" s="854"/>
      <c r="H8" s="854"/>
      <c r="I8" s="854"/>
      <c r="J8" s="854"/>
      <c r="K8" s="854"/>
      <c r="L8" s="855"/>
      <c r="M8" s="856"/>
    </row>
    <row r="9" spans="1:13" ht="15.75" customHeight="1" x14ac:dyDescent="0.25">
      <c r="A9" s="1893"/>
      <c r="B9" s="1690"/>
      <c r="C9" s="2344"/>
      <c r="D9" s="2345"/>
      <c r="E9" s="857"/>
      <c r="F9" s="2337"/>
      <c r="G9" s="2302"/>
      <c r="H9" s="857"/>
      <c r="I9" s="2337"/>
      <c r="J9" s="2302"/>
      <c r="K9" s="857"/>
      <c r="L9" s="858"/>
      <c r="M9" s="859"/>
    </row>
    <row r="10" spans="1:13" x14ac:dyDescent="0.25">
      <c r="A10" s="1893"/>
      <c r="B10" s="1691"/>
      <c r="C10" s="2354" t="s">
        <v>84</v>
      </c>
      <c r="D10" s="2302"/>
      <c r="E10" s="860"/>
      <c r="F10" s="2337" t="s">
        <v>84</v>
      </c>
      <c r="G10" s="2302"/>
      <c r="H10" s="860"/>
      <c r="I10" s="2337" t="s">
        <v>84</v>
      </c>
      <c r="J10" s="2302"/>
      <c r="K10" s="860"/>
      <c r="L10" s="861"/>
      <c r="M10" s="862"/>
    </row>
    <row r="11" spans="1:13" ht="43.35" customHeight="1" x14ac:dyDescent="0.25">
      <c r="A11" s="1893"/>
      <c r="B11" s="13" t="s">
        <v>85</v>
      </c>
      <c r="C11" s="2327" t="s">
        <v>1815</v>
      </c>
      <c r="D11" s="2315"/>
      <c r="E11" s="2315"/>
      <c r="F11" s="2315"/>
      <c r="G11" s="2315"/>
      <c r="H11" s="2315"/>
      <c r="I11" s="2315"/>
      <c r="J11" s="2315"/>
      <c r="K11" s="2315"/>
      <c r="L11" s="2315"/>
      <c r="M11" s="2316"/>
    </row>
    <row r="12" spans="1:13" ht="39" customHeight="1" x14ac:dyDescent="0.25">
      <c r="A12" s="1893"/>
      <c r="B12" s="13" t="s">
        <v>1021</v>
      </c>
      <c r="C12" s="2327" t="s">
        <v>1816</v>
      </c>
      <c r="D12" s="2315"/>
      <c r="E12" s="2315"/>
      <c r="F12" s="2315"/>
      <c r="G12" s="2315"/>
      <c r="H12" s="2315"/>
      <c r="I12" s="2315"/>
      <c r="J12" s="2315"/>
      <c r="K12" s="2315"/>
      <c r="L12" s="2315"/>
      <c r="M12" s="2316"/>
    </row>
    <row r="13" spans="1:13" ht="31.5" x14ac:dyDescent="0.25">
      <c r="A13" s="1893"/>
      <c r="B13" s="13" t="s">
        <v>1023</v>
      </c>
      <c r="C13" s="1738" t="s">
        <v>1817</v>
      </c>
      <c r="D13" s="1739"/>
      <c r="E13" s="1739"/>
      <c r="F13" s="1739"/>
      <c r="G13" s="1739"/>
      <c r="H13" s="1739"/>
      <c r="I13" s="1739"/>
      <c r="J13" s="1739"/>
      <c r="K13" s="1739"/>
      <c r="L13" s="1739"/>
      <c r="M13" s="1740"/>
    </row>
    <row r="14" spans="1:13" x14ac:dyDescent="0.25">
      <c r="A14" s="1893"/>
      <c r="B14" s="1689" t="s">
        <v>1025</v>
      </c>
      <c r="C14" s="2327" t="s">
        <v>1818</v>
      </c>
      <c r="D14" s="2323"/>
      <c r="E14" s="863" t="s">
        <v>1026</v>
      </c>
      <c r="F14" s="864">
        <v>11</v>
      </c>
      <c r="G14" s="2338" t="s">
        <v>1819</v>
      </c>
      <c r="H14" s="2315"/>
      <c r="I14" s="2315"/>
      <c r="J14" s="2315"/>
      <c r="K14" s="2315"/>
      <c r="L14" s="2315"/>
      <c r="M14" s="2316"/>
    </row>
    <row r="15" spans="1:13" x14ac:dyDescent="0.25">
      <c r="A15" s="1893"/>
      <c r="B15" s="1690"/>
      <c r="C15" s="2327"/>
      <c r="D15" s="2315"/>
      <c r="E15" s="2315"/>
      <c r="F15" s="2315"/>
      <c r="G15" s="2315"/>
      <c r="H15" s="2315"/>
      <c r="I15" s="2315"/>
      <c r="J15" s="2315"/>
      <c r="K15" s="2315"/>
      <c r="L15" s="2315"/>
      <c r="M15" s="2316"/>
    </row>
    <row r="16" spans="1:13" x14ac:dyDescent="0.25">
      <c r="A16" s="1536" t="s">
        <v>48</v>
      </c>
      <c r="B16" s="12" t="s">
        <v>87</v>
      </c>
      <c r="C16" s="2327" t="s">
        <v>717</v>
      </c>
      <c r="D16" s="2315"/>
      <c r="E16" s="2315"/>
      <c r="F16" s="2315"/>
      <c r="G16" s="2315"/>
      <c r="H16" s="2315"/>
      <c r="I16" s="2315"/>
      <c r="J16" s="2315"/>
      <c r="K16" s="2315"/>
      <c r="L16" s="2315"/>
      <c r="M16" s="2316"/>
    </row>
    <row r="17" spans="1:13" x14ac:dyDescent="0.25">
      <c r="A17" s="1537"/>
      <c r="B17" s="12" t="s">
        <v>1028</v>
      </c>
      <c r="C17" s="2331" t="s">
        <v>714</v>
      </c>
      <c r="D17" s="2315"/>
      <c r="E17" s="2315"/>
      <c r="F17" s="2315"/>
      <c r="G17" s="2315"/>
      <c r="H17" s="2315"/>
      <c r="I17" s="2315"/>
      <c r="J17" s="2315"/>
      <c r="K17" s="2315"/>
      <c r="L17" s="2315"/>
      <c r="M17" s="2316"/>
    </row>
    <row r="18" spans="1:13" ht="8.25" customHeight="1" x14ac:dyDescent="0.25">
      <c r="A18" s="1537"/>
      <c r="B18" s="1539" t="s">
        <v>89</v>
      </c>
      <c r="C18" s="865"/>
      <c r="D18" s="866"/>
      <c r="E18" s="866"/>
      <c r="F18" s="866"/>
      <c r="G18" s="866"/>
      <c r="H18" s="866"/>
      <c r="I18" s="866"/>
      <c r="J18" s="866"/>
      <c r="K18" s="866"/>
      <c r="L18" s="866"/>
      <c r="M18" s="867"/>
    </row>
    <row r="19" spans="1:13" ht="9" customHeight="1" x14ac:dyDescent="0.25">
      <c r="A19" s="1537"/>
      <c r="B19" s="1528"/>
      <c r="C19" s="868"/>
      <c r="D19" s="869"/>
      <c r="E19" s="870"/>
      <c r="F19" s="869"/>
      <c r="G19" s="870"/>
      <c r="H19" s="869"/>
      <c r="I19" s="870"/>
      <c r="J19" s="869"/>
      <c r="K19" s="870"/>
      <c r="L19" s="870"/>
      <c r="M19" s="871"/>
    </row>
    <row r="20" spans="1:13" x14ac:dyDescent="0.25">
      <c r="A20" s="1537"/>
      <c r="B20" s="1528"/>
      <c r="C20" s="872" t="s">
        <v>90</v>
      </c>
      <c r="D20" s="873"/>
      <c r="E20" s="874" t="s">
        <v>91</v>
      </c>
      <c r="F20" s="873"/>
      <c r="G20" s="874" t="s">
        <v>92</v>
      </c>
      <c r="H20" s="873"/>
      <c r="I20" s="874" t="s">
        <v>93</v>
      </c>
      <c r="J20" s="875"/>
      <c r="K20" s="874"/>
      <c r="L20" s="874"/>
      <c r="M20" s="871"/>
    </row>
    <row r="21" spans="1:13" x14ac:dyDescent="0.25">
      <c r="A21" s="1537"/>
      <c r="B21" s="1528"/>
      <c r="C21" s="872" t="s">
        <v>94</v>
      </c>
      <c r="D21" s="850"/>
      <c r="E21" s="874" t="s">
        <v>95</v>
      </c>
      <c r="F21" s="864"/>
      <c r="G21" s="874" t="s">
        <v>96</v>
      </c>
      <c r="H21" s="864"/>
      <c r="I21" s="874"/>
      <c r="J21" s="870"/>
      <c r="K21" s="874"/>
      <c r="L21" s="874"/>
      <c r="M21" s="871"/>
    </row>
    <row r="22" spans="1:13" x14ac:dyDescent="0.25">
      <c r="A22" s="1537"/>
      <c r="B22" s="1528"/>
      <c r="C22" s="872" t="s">
        <v>97</v>
      </c>
      <c r="D22" s="850" t="s">
        <v>100</v>
      </c>
      <c r="E22" s="874" t="s">
        <v>98</v>
      </c>
      <c r="F22" s="850"/>
      <c r="G22" s="874"/>
      <c r="H22" s="870"/>
      <c r="I22" s="874"/>
      <c r="J22" s="870"/>
      <c r="K22" s="874"/>
      <c r="L22" s="874"/>
      <c r="M22" s="871"/>
    </row>
    <row r="23" spans="1:13" x14ac:dyDescent="0.25">
      <c r="A23" s="1537"/>
      <c r="B23" s="1528"/>
      <c r="C23" s="872" t="s">
        <v>99</v>
      </c>
      <c r="D23" s="864"/>
      <c r="E23" s="874" t="s">
        <v>101</v>
      </c>
      <c r="F23" s="860" t="s">
        <v>1820</v>
      </c>
      <c r="G23" s="860"/>
      <c r="H23" s="860"/>
      <c r="I23" s="860"/>
      <c r="J23" s="860"/>
      <c r="K23" s="860"/>
      <c r="L23" s="860"/>
      <c r="M23" s="876"/>
    </row>
    <row r="24" spans="1:13" ht="9.75" customHeight="1" x14ac:dyDescent="0.25">
      <c r="A24" s="1537"/>
      <c r="B24" s="1529"/>
      <c r="C24" s="877"/>
      <c r="D24" s="878"/>
      <c r="E24" s="878"/>
      <c r="F24" s="878"/>
      <c r="G24" s="878"/>
      <c r="H24" s="878"/>
      <c r="I24" s="878"/>
      <c r="J24" s="878"/>
      <c r="K24" s="878"/>
      <c r="L24" s="878"/>
      <c r="M24" s="879"/>
    </row>
    <row r="25" spans="1:13" x14ac:dyDescent="0.25">
      <c r="A25" s="1537"/>
      <c r="B25" s="1539" t="s">
        <v>103</v>
      </c>
      <c r="C25" s="880"/>
      <c r="D25" s="866"/>
      <c r="E25" s="866"/>
      <c r="F25" s="866"/>
      <c r="G25" s="866"/>
      <c r="H25" s="866"/>
      <c r="I25" s="866"/>
      <c r="J25" s="866"/>
      <c r="K25" s="866"/>
      <c r="L25" s="855"/>
      <c r="M25" s="856"/>
    </row>
    <row r="26" spans="1:13" x14ac:dyDescent="0.25">
      <c r="A26" s="1537"/>
      <c r="B26" s="1528"/>
      <c r="C26" s="872" t="s">
        <v>104</v>
      </c>
      <c r="D26" s="864"/>
      <c r="E26" s="881"/>
      <c r="F26" s="874" t="s">
        <v>105</v>
      </c>
      <c r="G26" s="850" t="s">
        <v>100</v>
      </c>
      <c r="H26" s="881"/>
      <c r="I26" s="874" t="s">
        <v>106</v>
      </c>
      <c r="J26" s="850"/>
      <c r="K26" s="881"/>
      <c r="L26" s="858"/>
      <c r="M26" s="859"/>
    </row>
    <row r="27" spans="1:13" x14ac:dyDescent="0.25">
      <c r="A27" s="1537"/>
      <c r="B27" s="1528"/>
      <c r="C27" s="872" t="s">
        <v>107</v>
      </c>
      <c r="D27" s="882"/>
      <c r="E27" s="858"/>
      <c r="F27" s="874" t="s">
        <v>108</v>
      </c>
      <c r="G27" s="864"/>
      <c r="H27" s="858"/>
      <c r="I27" s="883"/>
      <c r="J27" s="858"/>
      <c r="K27" s="857"/>
      <c r="L27" s="858"/>
      <c r="M27" s="859"/>
    </row>
    <row r="28" spans="1:13" x14ac:dyDescent="0.25">
      <c r="A28" s="1537"/>
      <c r="B28" s="1529"/>
      <c r="C28" s="884"/>
      <c r="D28" s="869"/>
      <c r="E28" s="869"/>
      <c r="F28" s="869"/>
      <c r="G28" s="869"/>
      <c r="H28" s="869"/>
      <c r="I28" s="869"/>
      <c r="J28" s="869"/>
      <c r="K28" s="869"/>
      <c r="L28" s="861"/>
      <c r="M28" s="862"/>
    </row>
    <row r="29" spans="1:13" x14ac:dyDescent="0.25">
      <c r="A29" s="1537"/>
      <c r="B29" s="70" t="s">
        <v>109</v>
      </c>
      <c r="C29" s="885"/>
      <c r="D29" s="886"/>
      <c r="E29" s="886"/>
      <c r="F29" s="886"/>
      <c r="G29" s="886"/>
      <c r="H29" s="886"/>
      <c r="I29" s="886"/>
      <c r="J29" s="886"/>
      <c r="K29" s="886"/>
      <c r="L29" s="886"/>
      <c r="M29" s="887"/>
    </row>
    <row r="30" spans="1:13" x14ac:dyDescent="0.25">
      <c r="A30" s="1537"/>
      <c r="B30" s="70"/>
      <c r="C30" s="888" t="s">
        <v>110</v>
      </c>
      <c r="D30" s="889">
        <v>4</v>
      </c>
      <c r="E30" s="881"/>
      <c r="F30" s="890" t="s">
        <v>112</v>
      </c>
      <c r="G30" s="864">
        <v>2021</v>
      </c>
      <c r="H30" s="881"/>
      <c r="I30" s="890" t="s">
        <v>113</v>
      </c>
      <c r="J30" s="891" t="s">
        <v>1821</v>
      </c>
      <c r="K30" s="892"/>
      <c r="L30" s="893"/>
      <c r="M30" s="894"/>
    </row>
    <row r="31" spans="1:13" x14ac:dyDescent="0.25">
      <c r="A31" s="1537"/>
      <c r="B31" s="65"/>
      <c r="C31" s="877"/>
      <c r="D31" s="878"/>
      <c r="E31" s="878"/>
      <c r="F31" s="878"/>
      <c r="G31" s="878"/>
      <c r="H31" s="878"/>
      <c r="I31" s="878"/>
      <c r="J31" s="878"/>
      <c r="K31" s="878"/>
      <c r="L31" s="878"/>
      <c r="M31" s="879"/>
    </row>
    <row r="32" spans="1:13" x14ac:dyDescent="0.25">
      <c r="A32" s="1537"/>
      <c r="B32" s="1539" t="s">
        <v>114</v>
      </c>
      <c r="C32" s="895"/>
      <c r="D32" s="896"/>
      <c r="E32" s="896"/>
      <c r="F32" s="896"/>
      <c r="G32" s="896"/>
      <c r="H32" s="896"/>
      <c r="I32" s="896"/>
      <c r="J32" s="896"/>
      <c r="K32" s="896"/>
      <c r="L32" s="855"/>
      <c r="M32" s="856"/>
    </row>
    <row r="33" spans="1:13" x14ac:dyDescent="0.25">
      <c r="A33" s="1537"/>
      <c r="B33" s="1528"/>
      <c r="C33" s="897" t="s">
        <v>115</v>
      </c>
      <c r="D33" s="898">
        <v>2022</v>
      </c>
      <c r="E33" s="899"/>
      <c r="F33" s="881" t="s">
        <v>116</v>
      </c>
      <c r="G33" s="900">
        <v>2034</v>
      </c>
      <c r="H33" s="899"/>
      <c r="I33" s="890"/>
      <c r="J33" s="899"/>
      <c r="K33" s="899"/>
      <c r="L33" s="858"/>
      <c r="M33" s="859"/>
    </row>
    <row r="34" spans="1:13" x14ac:dyDescent="0.25">
      <c r="A34" s="1537"/>
      <c r="B34" s="1529"/>
      <c r="C34" s="877"/>
      <c r="D34" s="901"/>
      <c r="E34" s="902"/>
      <c r="F34" s="878"/>
      <c r="G34" s="902"/>
      <c r="H34" s="902"/>
      <c r="I34" s="903"/>
      <c r="J34" s="902"/>
      <c r="K34" s="902"/>
      <c r="L34" s="861"/>
      <c r="M34" s="862"/>
    </row>
    <row r="35" spans="1:13" x14ac:dyDescent="0.25">
      <c r="A35" s="1537"/>
      <c r="B35" s="1539" t="s">
        <v>117</v>
      </c>
      <c r="C35" s="904"/>
      <c r="D35" s="905"/>
      <c r="E35" s="905"/>
      <c r="F35" s="905"/>
      <c r="G35" s="905"/>
      <c r="H35" s="905"/>
      <c r="I35" s="905"/>
      <c r="J35" s="905"/>
      <c r="K35" s="905"/>
      <c r="L35" s="905"/>
      <c r="M35" s="906"/>
    </row>
    <row r="36" spans="1:13" x14ac:dyDescent="0.25">
      <c r="A36" s="1537"/>
      <c r="B36" s="1528"/>
      <c r="C36" s="872"/>
      <c r="D36" s="881" t="s">
        <v>118</v>
      </c>
      <c r="E36" s="881"/>
      <c r="F36" s="881" t="s">
        <v>119</v>
      </c>
      <c r="G36" s="881"/>
      <c r="H36" s="857" t="s">
        <v>120</v>
      </c>
      <c r="I36" s="857"/>
      <c r="J36" s="857" t="s">
        <v>121</v>
      </c>
      <c r="K36" s="881"/>
      <c r="L36" s="881" t="s">
        <v>122</v>
      </c>
      <c r="M36" s="907"/>
    </row>
    <row r="37" spans="1:13" x14ac:dyDescent="0.25">
      <c r="A37" s="1537"/>
      <c r="B37" s="1528"/>
      <c r="C37" s="872"/>
      <c r="D37" s="908">
        <v>1</v>
      </c>
      <c r="E37" s="893"/>
      <c r="F37" s="908">
        <v>1</v>
      </c>
      <c r="G37" s="893"/>
      <c r="H37" s="908">
        <v>1</v>
      </c>
      <c r="I37" s="893"/>
      <c r="J37" s="908">
        <v>1</v>
      </c>
      <c r="K37" s="893"/>
      <c r="L37" s="908">
        <v>1</v>
      </c>
      <c r="M37" s="909"/>
    </row>
    <row r="38" spans="1:13" x14ac:dyDescent="0.25">
      <c r="A38" s="1537"/>
      <c r="B38" s="1528"/>
      <c r="C38" s="872"/>
      <c r="D38" s="881" t="s">
        <v>123</v>
      </c>
      <c r="E38" s="881"/>
      <c r="F38" s="881" t="s">
        <v>124</v>
      </c>
      <c r="G38" s="881"/>
      <c r="H38" s="857" t="s">
        <v>125</v>
      </c>
      <c r="I38" s="857"/>
      <c r="J38" s="857" t="s">
        <v>126</v>
      </c>
      <c r="K38" s="881"/>
      <c r="L38" s="881" t="s">
        <v>127</v>
      </c>
      <c r="M38" s="871"/>
    </row>
    <row r="39" spans="1:13" x14ac:dyDescent="0.25">
      <c r="A39" s="1537"/>
      <c r="B39" s="1528"/>
      <c r="C39" s="872"/>
      <c r="D39" s="908">
        <v>1</v>
      </c>
      <c r="E39" s="893"/>
      <c r="F39" s="908">
        <v>1</v>
      </c>
      <c r="G39" s="893"/>
      <c r="H39" s="908">
        <v>1</v>
      </c>
      <c r="I39" s="893"/>
      <c r="J39" s="908">
        <v>1</v>
      </c>
      <c r="K39" s="893"/>
      <c r="L39" s="908">
        <v>1</v>
      </c>
      <c r="M39" s="909"/>
    </row>
    <row r="40" spans="1:13" x14ac:dyDescent="0.25">
      <c r="A40" s="1537"/>
      <c r="B40" s="1528"/>
      <c r="C40" s="872"/>
      <c r="D40" s="881" t="s">
        <v>128</v>
      </c>
      <c r="E40" s="881"/>
      <c r="F40" s="881" t="s">
        <v>129</v>
      </c>
      <c r="G40" s="881"/>
      <c r="H40" s="857" t="s">
        <v>130</v>
      </c>
      <c r="I40" s="857"/>
      <c r="J40" s="857" t="s">
        <v>131</v>
      </c>
      <c r="K40" s="881"/>
      <c r="L40" s="881" t="s">
        <v>132</v>
      </c>
      <c r="M40" s="871"/>
    </row>
    <row r="41" spans="1:13" x14ac:dyDescent="0.25">
      <c r="A41" s="1537"/>
      <c r="B41" s="1528"/>
      <c r="C41" s="872"/>
      <c r="D41" s="908">
        <v>1</v>
      </c>
      <c r="E41" s="893"/>
      <c r="F41" s="908">
        <v>1</v>
      </c>
      <c r="G41" s="893"/>
      <c r="H41" s="908"/>
      <c r="I41" s="893"/>
      <c r="J41" s="908"/>
      <c r="K41" s="893"/>
      <c r="L41" s="908"/>
      <c r="M41" s="909"/>
    </row>
    <row r="42" spans="1:13" x14ac:dyDescent="0.25">
      <c r="A42" s="1537"/>
      <c r="B42" s="1528"/>
      <c r="C42" s="872"/>
      <c r="D42" s="910" t="s">
        <v>132</v>
      </c>
      <c r="E42" s="892"/>
      <c r="F42" s="910" t="s">
        <v>133</v>
      </c>
      <c r="G42" s="892"/>
      <c r="H42" s="911"/>
      <c r="I42" s="886"/>
      <c r="J42" s="911"/>
      <c r="K42" s="886"/>
      <c r="L42" s="911"/>
      <c r="M42" s="887"/>
    </row>
    <row r="43" spans="1:13" x14ac:dyDescent="0.25">
      <c r="A43" s="1537"/>
      <c r="B43" s="1528"/>
      <c r="C43" s="872"/>
      <c r="D43" s="908"/>
      <c r="E43" s="893"/>
      <c r="F43" s="2332">
        <v>1</v>
      </c>
      <c r="G43" s="2323"/>
      <c r="H43" s="2333"/>
      <c r="I43" s="2293"/>
      <c r="J43" s="912"/>
      <c r="K43" s="881"/>
      <c r="L43" s="912"/>
      <c r="M43" s="894"/>
    </row>
    <row r="44" spans="1:13" x14ac:dyDescent="0.25">
      <c r="A44" s="1537"/>
      <c r="B44" s="1528"/>
      <c r="C44" s="913"/>
      <c r="D44" s="910"/>
      <c r="E44" s="892"/>
      <c r="F44" s="910"/>
      <c r="G44" s="892"/>
      <c r="H44" s="914"/>
      <c r="I44" s="878"/>
      <c r="J44" s="914"/>
      <c r="K44" s="878"/>
      <c r="L44" s="914"/>
      <c r="M44" s="879"/>
    </row>
    <row r="45" spans="1:13" ht="18" customHeight="1" x14ac:dyDescent="0.25">
      <c r="A45" s="1537"/>
      <c r="B45" s="1539" t="s">
        <v>134</v>
      </c>
      <c r="C45" s="880"/>
      <c r="D45" s="866"/>
      <c r="E45" s="866"/>
      <c r="F45" s="866"/>
      <c r="G45" s="866"/>
      <c r="H45" s="866"/>
      <c r="I45" s="866"/>
      <c r="J45" s="866"/>
      <c r="K45" s="866"/>
      <c r="L45" s="858"/>
      <c r="M45" s="859"/>
    </row>
    <row r="46" spans="1:13" x14ac:dyDescent="0.25">
      <c r="A46" s="1537"/>
      <c r="B46" s="1528"/>
      <c r="C46" s="915"/>
      <c r="D46" s="916" t="s">
        <v>135</v>
      </c>
      <c r="E46" s="917" t="s">
        <v>136</v>
      </c>
      <c r="F46" s="2334" t="s">
        <v>137</v>
      </c>
      <c r="G46" s="2335" t="s">
        <v>99</v>
      </c>
      <c r="H46" s="2299"/>
      <c r="I46" s="2299"/>
      <c r="J46" s="2300"/>
      <c r="K46" s="918" t="s">
        <v>101</v>
      </c>
      <c r="L46" s="2336" t="s">
        <v>1613</v>
      </c>
      <c r="M46" s="2305"/>
    </row>
    <row r="47" spans="1:13" x14ac:dyDescent="0.25">
      <c r="A47" s="1537"/>
      <c r="B47" s="1528"/>
      <c r="C47" s="915"/>
      <c r="D47" s="919"/>
      <c r="E47" s="850" t="s">
        <v>100</v>
      </c>
      <c r="F47" s="2297"/>
      <c r="G47" s="2301"/>
      <c r="H47" s="2302"/>
      <c r="I47" s="2302"/>
      <c r="J47" s="2303"/>
      <c r="K47" s="858"/>
      <c r="L47" s="2301"/>
      <c r="M47" s="2306"/>
    </row>
    <row r="48" spans="1:13" x14ac:dyDescent="0.25">
      <c r="A48" s="1537"/>
      <c r="B48" s="1529"/>
      <c r="C48" s="920"/>
      <c r="D48" s="861"/>
      <c r="E48" s="861"/>
      <c r="F48" s="861"/>
      <c r="G48" s="861"/>
      <c r="H48" s="861"/>
      <c r="I48" s="861"/>
      <c r="J48" s="861"/>
      <c r="K48" s="861"/>
      <c r="L48" s="858"/>
      <c r="M48" s="859"/>
    </row>
    <row r="49" spans="1:13" x14ac:dyDescent="0.25">
      <c r="A49" s="1537"/>
      <c r="B49" s="13" t="s">
        <v>139</v>
      </c>
      <c r="C49" s="2327" t="s">
        <v>1822</v>
      </c>
      <c r="D49" s="2315"/>
      <c r="E49" s="2315"/>
      <c r="F49" s="2315"/>
      <c r="G49" s="2315"/>
      <c r="H49" s="2315"/>
      <c r="I49" s="2315"/>
      <c r="J49" s="2315"/>
      <c r="K49" s="2315"/>
      <c r="L49" s="2315"/>
      <c r="M49" s="2316"/>
    </row>
    <row r="50" spans="1:13" x14ac:dyDescent="0.25">
      <c r="A50" s="1537"/>
      <c r="B50" s="12" t="s">
        <v>141</v>
      </c>
      <c r="C50" s="2327" t="s">
        <v>1823</v>
      </c>
      <c r="D50" s="2315"/>
      <c r="E50" s="2315"/>
      <c r="F50" s="2315"/>
      <c r="G50" s="2315"/>
      <c r="H50" s="2315"/>
      <c r="I50" s="2315"/>
      <c r="J50" s="2315"/>
      <c r="K50" s="2315"/>
      <c r="L50" s="2315"/>
      <c r="M50" s="2316"/>
    </row>
    <row r="51" spans="1:13" x14ac:dyDescent="0.25">
      <c r="A51" s="1537"/>
      <c r="B51" s="12" t="s">
        <v>143</v>
      </c>
      <c r="C51" s="2327">
        <v>60</v>
      </c>
      <c r="D51" s="2315"/>
      <c r="E51" s="2315"/>
      <c r="F51" s="2315"/>
      <c r="G51" s="2315"/>
      <c r="H51" s="2315"/>
      <c r="I51" s="2315"/>
      <c r="J51" s="2315"/>
      <c r="K51" s="2315"/>
      <c r="L51" s="2315"/>
      <c r="M51" s="2316"/>
    </row>
    <row r="52" spans="1:13" x14ac:dyDescent="0.25">
      <c r="A52" s="1537"/>
      <c r="B52" s="12" t="s">
        <v>144</v>
      </c>
      <c r="C52" s="2329">
        <v>44711</v>
      </c>
      <c r="D52" s="2315"/>
      <c r="E52" s="2315"/>
      <c r="F52" s="2315"/>
      <c r="G52" s="2315"/>
      <c r="H52" s="2315"/>
      <c r="I52" s="2315"/>
      <c r="J52" s="2315"/>
      <c r="K52" s="2315"/>
      <c r="L52" s="2315"/>
      <c r="M52" s="2316"/>
    </row>
    <row r="53" spans="1:13" ht="15.75" customHeight="1" x14ac:dyDescent="0.25">
      <c r="A53" s="1506" t="s">
        <v>60</v>
      </c>
      <c r="B53" s="7" t="s">
        <v>145</v>
      </c>
      <c r="C53" s="2327" t="s">
        <v>721</v>
      </c>
      <c r="D53" s="2315"/>
      <c r="E53" s="2315"/>
      <c r="F53" s="2315"/>
      <c r="G53" s="2315"/>
      <c r="H53" s="2315"/>
      <c r="I53" s="2315"/>
      <c r="J53" s="2315"/>
      <c r="K53" s="2315"/>
      <c r="L53" s="2315"/>
      <c r="M53" s="2316"/>
    </row>
    <row r="54" spans="1:13" x14ac:dyDescent="0.25">
      <c r="A54" s="1507"/>
      <c r="B54" s="7" t="s">
        <v>147</v>
      </c>
      <c r="C54" s="2327" t="s">
        <v>1824</v>
      </c>
      <c r="D54" s="2315"/>
      <c r="E54" s="2315"/>
      <c r="F54" s="2315"/>
      <c r="G54" s="2315"/>
      <c r="H54" s="2315"/>
      <c r="I54" s="2315"/>
      <c r="J54" s="2315"/>
      <c r="K54" s="2315"/>
      <c r="L54" s="2315"/>
      <c r="M54" s="2316"/>
    </row>
    <row r="55" spans="1:13" x14ac:dyDescent="0.25">
      <c r="A55" s="1507"/>
      <c r="B55" s="7" t="s">
        <v>149</v>
      </c>
      <c r="C55" s="2327" t="s">
        <v>719</v>
      </c>
      <c r="D55" s="2315"/>
      <c r="E55" s="2315"/>
      <c r="F55" s="2315"/>
      <c r="G55" s="2315"/>
      <c r="H55" s="2315"/>
      <c r="I55" s="2315"/>
      <c r="J55" s="2315"/>
      <c r="K55" s="2315"/>
      <c r="L55" s="2315"/>
      <c r="M55" s="2316"/>
    </row>
    <row r="56" spans="1:13" ht="15.75" customHeight="1" x14ac:dyDescent="0.25">
      <c r="A56" s="1507"/>
      <c r="B56" s="8" t="s">
        <v>151</v>
      </c>
      <c r="C56" s="2327" t="s">
        <v>1825</v>
      </c>
      <c r="D56" s="2315"/>
      <c r="E56" s="2315"/>
      <c r="F56" s="2315"/>
      <c r="G56" s="2315"/>
      <c r="H56" s="2315"/>
      <c r="I56" s="2315"/>
      <c r="J56" s="2315"/>
      <c r="K56" s="2315"/>
      <c r="L56" s="2315"/>
      <c r="M56" s="2316"/>
    </row>
    <row r="57" spans="1:13" ht="15.75" customHeight="1" x14ac:dyDescent="0.25">
      <c r="A57" s="1507"/>
      <c r="B57" s="7" t="s">
        <v>153</v>
      </c>
      <c r="C57" s="2330" t="s">
        <v>1826</v>
      </c>
      <c r="D57" s="2315"/>
      <c r="E57" s="2315"/>
      <c r="F57" s="2315"/>
      <c r="G57" s="2315"/>
      <c r="H57" s="2315"/>
      <c r="I57" s="2315"/>
      <c r="J57" s="2315"/>
      <c r="K57" s="2315"/>
      <c r="L57" s="2315"/>
      <c r="M57" s="2316"/>
    </row>
    <row r="58" spans="1:13" ht="16.5" thickBot="1" x14ac:dyDescent="0.3">
      <c r="A58" s="1510"/>
      <c r="B58" s="7" t="s">
        <v>155</v>
      </c>
      <c r="C58" s="2327">
        <v>3138930765</v>
      </c>
      <c r="D58" s="2315"/>
      <c r="E58" s="2315"/>
      <c r="F58" s="2315"/>
      <c r="G58" s="2315"/>
      <c r="H58" s="2315"/>
      <c r="I58" s="2315"/>
      <c r="J58" s="2315"/>
      <c r="K58" s="2315"/>
      <c r="L58" s="2315"/>
      <c r="M58" s="2316"/>
    </row>
    <row r="59" spans="1:13" ht="15.75" customHeight="1" x14ac:dyDescent="0.25">
      <c r="A59" s="1506" t="s">
        <v>156</v>
      </c>
      <c r="B59" s="6" t="s">
        <v>157</v>
      </c>
      <c r="C59" s="2327" t="s">
        <v>1827</v>
      </c>
      <c r="D59" s="2315"/>
      <c r="E59" s="2315"/>
      <c r="F59" s="2315"/>
      <c r="G59" s="2315"/>
      <c r="H59" s="2315"/>
      <c r="I59" s="2315"/>
      <c r="J59" s="2315"/>
      <c r="K59" s="2315"/>
      <c r="L59" s="2315"/>
      <c r="M59" s="2316"/>
    </row>
    <row r="60" spans="1:13" ht="30" customHeight="1" x14ac:dyDescent="0.25">
      <c r="A60" s="1507"/>
      <c r="B60" s="6" t="s">
        <v>158</v>
      </c>
      <c r="C60" s="2327" t="s">
        <v>1828</v>
      </c>
      <c r="D60" s="2315"/>
      <c r="E60" s="2315"/>
      <c r="F60" s="2315"/>
      <c r="G60" s="2315"/>
      <c r="H60" s="2315"/>
      <c r="I60" s="2315"/>
      <c r="J60" s="2315"/>
      <c r="K60" s="2315"/>
      <c r="L60" s="2315"/>
      <c r="M60" s="2316"/>
    </row>
    <row r="61" spans="1:13" ht="30" customHeight="1" thickBot="1" x14ac:dyDescent="0.3">
      <c r="A61" s="1507"/>
      <c r="B61" s="5" t="s">
        <v>79</v>
      </c>
      <c r="C61" s="2327" t="s">
        <v>719</v>
      </c>
      <c r="D61" s="2315"/>
      <c r="E61" s="2315"/>
      <c r="F61" s="2315"/>
      <c r="G61" s="2315"/>
      <c r="H61" s="2315"/>
      <c r="I61" s="2315"/>
      <c r="J61" s="2315"/>
      <c r="K61" s="2315"/>
      <c r="L61" s="2315"/>
      <c r="M61" s="2316"/>
    </row>
    <row r="62" spans="1:13" ht="16.5" thickBot="1" x14ac:dyDescent="0.3">
      <c r="A62" s="4" t="s">
        <v>64</v>
      </c>
      <c r="B62" s="729"/>
      <c r="C62" s="2328" t="s">
        <v>1829</v>
      </c>
      <c r="D62" s="2287"/>
      <c r="E62" s="2287"/>
      <c r="F62" s="2287"/>
      <c r="G62" s="2287"/>
      <c r="H62" s="2287"/>
      <c r="I62" s="2287"/>
      <c r="J62" s="2287"/>
      <c r="K62" s="2287"/>
      <c r="L62" s="2287"/>
      <c r="M62" s="2288"/>
    </row>
  </sheetData>
  <mergeCells count="53">
    <mergeCell ref="C4:E4"/>
    <mergeCell ref="C8:D9"/>
    <mergeCell ref="A2:A15"/>
    <mergeCell ref="C2:M2"/>
    <mergeCell ref="C3:M3"/>
    <mergeCell ref="F4:G4"/>
    <mergeCell ref="I4:M4"/>
    <mergeCell ref="C5:M5"/>
    <mergeCell ref="C6:M6"/>
    <mergeCell ref="C7:D7"/>
    <mergeCell ref="I7:M7"/>
    <mergeCell ref="B8:B10"/>
    <mergeCell ref="F9:G9"/>
    <mergeCell ref="I9:J9"/>
    <mergeCell ref="C10:D10"/>
    <mergeCell ref="F10:G10"/>
    <mergeCell ref="I10:J10"/>
    <mergeCell ref="C11:M11"/>
    <mergeCell ref="C12:M12"/>
    <mergeCell ref="C13:M13"/>
    <mergeCell ref="B14:B15"/>
    <mergeCell ref="C14:D14"/>
    <mergeCell ref="G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4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800-000002000000}"/>
    <dataValidation allowBlank="1" showInputMessage="1" showErrorMessage="1" prompt="Identifique la meta ODS a que le apunta el indicador de producto. Seleccione de la lista desplegable." sqref="E14" xr:uid="{00000000-0002-0000-4800-000003000000}"/>
    <dataValidation allowBlank="1" showInputMessage="1" showErrorMessage="1" prompt="Identifique el ODS a que le apunta el indicador de producto. Seleccione de la lista desplegable._x000a_" sqref="B14:B15" xr:uid="{00000000-0002-0000-4800-000004000000}"/>
    <dataValidation allowBlank="1" showInputMessage="1" showErrorMessage="1" prompt="Incluir una ficha por cada indicador, ya sea de producto o de resultado" sqref="B1" xr:uid="{00000000-0002-0000-4800-000005000000}"/>
    <dataValidation allowBlank="1" showInputMessage="1" showErrorMessage="1" prompt="Seleccione de la lista desplegable" sqref="B4 B7 H7" xr:uid="{00000000-0002-0000-4800-000006000000}"/>
  </dataValidations>
  <hyperlinks>
    <hyperlink ref="C57" r:id="rId1"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B9ED"/>
  </sheetPr>
  <dimension ref="A1:M61"/>
  <sheetViews>
    <sheetView zoomScale="85" zoomScaleNormal="85" workbookViewId="0">
      <selection activeCell="F14" sqref="F14:M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1830</v>
      </c>
      <c r="C1" s="108"/>
      <c r="D1" s="108"/>
      <c r="E1" s="108"/>
      <c r="F1" s="108"/>
      <c r="G1" s="108"/>
      <c r="H1" s="108"/>
      <c r="I1" s="108"/>
      <c r="J1" s="108"/>
      <c r="K1" s="108"/>
      <c r="L1" s="108"/>
      <c r="M1" s="107"/>
    </row>
    <row r="2" spans="1:13" ht="16.5" thickBot="1" x14ac:dyDescent="0.3">
      <c r="A2" s="1542" t="s">
        <v>67</v>
      </c>
      <c r="B2" s="106" t="s">
        <v>68</v>
      </c>
      <c r="C2" s="2360" t="s">
        <v>1831</v>
      </c>
      <c r="D2" s="2361"/>
      <c r="E2" s="2361"/>
      <c r="F2" s="2361"/>
      <c r="G2" s="2361"/>
      <c r="H2" s="2361"/>
      <c r="I2" s="2361"/>
      <c r="J2" s="2361"/>
      <c r="K2" s="2361"/>
      <c r="L2" s="2361"/>
      <c r="M2" s="2362"/>
    </row>
    <row r="3" spans="1:13" ht="31.5" x14ac:dyDescent="0.25">
      <c r="A3" s="1543"/>
      <c r="B3" s="13" t="s">
        <v>1016</v>
      </c>
      <c r="C3" s="1545" t="s">
        <v>1832</v>
      </c>
      <c r="D3" s="1546"/>
      <c r="E3" s="1546"/>
      <c r="F3" s="1546"/>
      <c r="G3" s="1546"/>
      <c r="H3" s="1546"/>
      <c r="I3" s="1546"/>
      <c r="J3" s="1546"/>
      <c r="K3" s="1546"/>
      <c r="L3" s="1546"/>
      <c r="M3" s="1547"/>
    </row>
    <row r="4" spans="1:13" x14ac:dyDescent="0.25">
      <c r="A4" s="1543"/>
      <c r="B4" s="65" t="s">
        <v>72</v>
      </c>
      <c r="C4" s="1849" t="s">
        <v>448</v>
      </c>
      <c r="D4" s="1850"/>
      <c r="E4" s="2056"/>
      <c r="F4" s="2186" t="s">
        <v>74</v>
      </c>
      <c r="G4" s="2187"/>
      <c r="H4" s="332">
        <v>401</v>
      </c>
      <c r="I4" s="344"/>
      <c r="J4" s="344"/>
      <c r="K4" s="344"/>
      <c r="L4" s="344"/>
      <c r="M4" s="345"/>
    </row>
    <row r="5" spans="1:13" x14ac:dyDescent="0.25">
      <c r="A5" s="1543"/>
      <c r="B5" s="65" t="s">
        <v>75</v>
      </c>
      <c r="C5" s="2188" t="s">
        <v>1833</v>
      </c>
      <c r="D5" s="2189"/>
      <c r="E5" s="2189"/>
      <c r="F5" s="2189"/>
      <c r="G5" s="2189"/>
      <c r="H5" s="2189"/>
      <c r="I5" s="2189"/>
      <c r="J5" s="2189"/>
      <c r="K5" s="2189"/>
      <c r="L5" s="2189"/>
      <c r="M5" s="2190"/>
    </row>
    <row r="6" spans="1:13" x14ac:dyDescent="0.25">
      <c r="A6" s="1543"/>
      <c r="B6" s="65" t="s">
        <v>76</v>
      </c>
      <c r="C6" s="1849" t="s">
        <v>1834</v>
      </c>
      <c r="D6" s="1850"/>
      <c r="E6" s="1850"/>
      <c r="F6" s="1850"/>
      <c r="G6" s="1850"/>
      <c r="H6" s="1850"/>
      <c r="I6" s="1850"/>
      <c r="J6" s="1850"/>
      <c r="K6" s="1850"/>
      <c r="L6" s="1850"/>
      <c r="M6" s="1851"/>
    </row>
    <row r="7" spans="1:13" x14ac:dyDescent="0.25">
      <c r="A7" s="1543"/>
      <c r="B7" s="13" t="s">
        <v>929</v>
      </c>
      <c r="C7" s="2191"/>
      <c r="D7" s="2192"/>
      <c r="E7" s="350" t="s">
        <v>581</v>
      </c>
      <c r="F7" s="350"/>
      <c r="G7" s="351"/>
      <c r="H7" s="352" t="s">
        <v>79</v>
      </c>
      <c r="I7" s="2193" t="s">
        <v>582</v>
      </c>
      <c r="J7" s="2192"/>
      <c r="K7" s="2192"/>
      <c r="L7" s="2192"/>
      <c r="M7" s="2194"/>
    </row>
    <row r="8" spans="1:13" x14ac:dyDescent="0.25">
      <c r="A8" s="1543"/>
      <c r="B8" s="1689" t="s">
        <v>77</v>
      </c>
      <c r="C8" s="353"/>
      <c r="D8" s="354"/>
      <c r="E8" s="354"/>
      <c r="F8" s="354"/>
      <c r="G8" s="354"/>
      <c r="H8" s="354"/>
      <c r="I8" s="354"/>
      <c r="J8" s="354"/>
      <c r="K8" s="354"/>
      <c r="L8" s="355"/>
      <c r="M8" s="356"/>
    </row>
    <row r="9" spans="1:13" x14ac:dyDescent="0.25">
      <c r="A9" s="1543"/>
      <c r="B9" s="1690"/>
      <c r="C9" s="2174" t="s">
        <v>582</v>
      </c>
      <c r="D9" s="2175"/>
      <c r="E9" s="357"/>
      <c r="F9" s="2175"/>
      <c r="G9" s="2175"/>
      <c r="H9" s="357"/>
      <c r="I9" s="2175"/>
      <c r="J9" s="2175"/>
      <c r="K9" s="357"/>
      <c r="L9" s="358"/>
      <c r="M9" s="359"/>
    </row>
    <row r="10" spans="1:13" x14ac:dyDescent="0.25">
      <c r="A10" s="1543"/>
      <c r="B10" s="1691"/>
      <c r="C10" s="2174" t="s">
        <v>84</v>
      </c>
      <c r="D10" s="2175"/>
      <c r="E10" s="360"/>
      <c r="F10" s="2175" t="s">
        <v>84</v>
      </c>
      <c r="G10" s="2175"/>
      <c r="H10" s="360"/>
      <c r="I10" s="2175" t="s">
        <v>84</v>
      </c>
      <c r="J10" s="2175"/>
      <c r="K10" s="360"/>
      <c r="L10" s="361"/>
      <c r="M10" s="362"/>
    </row>
    <row r="11" spans="1:13" ht="39" customHeight="1" x14ac:dyDescent="0.25">
      <c r="A11" s="1543"/>
      <c r="B11" s="13" t="s">
        <v>85</v>
      </c>
      <c r="C11" s="2032" t="s">
        <v>1835</v>
      </c>
      <c r="D11" s="2114"/>
      <c r="E11" s="2114"/>
      <c r="F11" s="2114"/>
      <c r="G11" s="2114"/>
      <c r="H11" s="2114"/>
      <c r="I11" s="2114"/>
      <c r="J11" s="2114"/>
      <c r="K11" s="2114"/>
      <c r="L11" s="2114"/>
      <c r="M11" s="2115"/>
    </row>
    <row r="12" spans="1:13" ht="53.25" customHeight="1" x14ac:dyDescent="0.25">
      <c r="A12" s="1543"/>
      <c r="B12" s="13" t="s">
        <v>1021</v>
      </c>
      <c r="C12" s="2032" t="s">
        <v>1836</v>
      </c>
      <c r="D12" s="2114"/>
      <c r="E12" s="2114"/>
      <c r="F12" s="2114"/>
      <c r="G12" s="2114"/>
      <c r="H12" s="2114"/>
      <c r="I12" s="2114"/>
      <c r="J12" s="2114"/>
      <c r="K12" s="2114"/>
      <c r="L12" s="2114"/>
      <c r="M12" s="2115"/>
    </row>
    <row r="13" spans="1:13" ht="36" customHeight="1" x14ac:dyDescent="0.25">
      <c r="A13" s="1543"/>
      <c r="B13" s="13" t="s">
        <v>1023</v>
      </c>
      <c r="C13" s="1738" t="s">
        <v>1817</v>
      </c>
      <c r="D13" s="1739"/>
      <c r="E13" s="1739"/>
      <c r="F13" s="1739"/>
      <c r="G13" s="1739"/>
      <c r="H13" s="1739"/>
      <c r="I13" s="1739"/>
      <c r="J13" s="1739"/>
      <c r="K13" s="1739"/>
      <c r="L13" s="1739"/>
      <c r="M13" s="1740"/>
    </row>
    <row r="14" spans="1:13" ht="46.5" customHeight="1" x14ac:dyDescent="0.25">
      <c r="A14" s="1543"/>
      <c r="B14" s="126" t="s">
        <v>1025</v>
      </c>
      <c r="C14" s="2032" t="s">
        <v>715</v>
      </c>
      <c r="D14" s="2114"/>
      <c r="E14" s="363" t="s">
        <v>1026</v>
      </c>
      <c r="F14" s="2182" t="s">
        <v>716</v>
      </c>
      <c r="G14" s="2114"/>
      <c r="H14" s="2114"/>
      <c r="I14" s="2114"/>
      <c r="J14" s="2114"/>
      <c r="K14" s="2114"/>
      <c r="L14" s="2114"/>
      <c r="M14" s="2115"/>
    </row>
    <row r="15" spans="1:13" x14ac:dyDescent="0.25">
      <c r="A15" s="1698" t="s">
        <v>48</v>
      </c>
      <c r="B15" s="12" t="s">
        <v>87</v>
      </c>
      <c r="C15" s="2032" t="s">
        <v>1605</v>
      </c>
      <c r="D15" s="2114"/>
      <c r="E15" s="2114"/>
      <c r="F15" s="2114"/>
      <c r="G15" s="2114"/>
      <c r="H15" s="2114"/>
      <c r="I15" s="2114"/>
      <c r="J15" s="2114"/>
      <c r="K15" s="2114"/>
      <c r="L15" s="2114"/>
      <c r="M15" s="2115"/>
    </row>
    <row r="16" spans="1:13" ht="34.5" customHeight="1" x14ac:dyDescent="0.25">
      <c r="A16" s="1699"/>
      <c r="B16" s="12" t="s">
        <v>1028</v>
      </c>
      <c r="C16" s="2032" t="s">
        <v>725</v>
      </c>
      <c r="D16" s="2114"/>
      <c r="E16" s="2114"/>
      <c r="F16" s="2114"/>
      <c r="G16" s="2114"/>
      <c r="H16" s="2114"/>
      <c r="I16" s="2114"/>
      <c r="J16" s="2114"/>
      <c r="K16" s="2114"/>
      <c r="L16" s="2114"/>
      <c r="M16" s="2115"/>
    </row>
    <row r="17" spans="1:13" ht="8.25" customHeight="1" x14ac:dyDescent="0.25">
      <c r="A17" s="1699"/>
      <c r="B17" s="1539" t="s">
        <v>89</v>
      </c>
      <c r="C17" s="364"/>
      <c r="D17" s="365"/>
      <c r="E17" s="365"/>
      <c r="F17" s="365"/>
      <c r="G17" s="365"/>
      <c r="H17" s="365"/>
      <c r="I17" s="365"/>
      <c r="J17" s="365"/>
      <c r="K17" s="365"/>
      <c r="L17" s="365"/>
      <c r="M17" s="366"/>
    </row>
    <row r="18" spans="1:13" ht="9" customHeight="1" x14ac:dyDescent="0.25">
      <c r="A18" s="1699"/>
      <c r="B18" s="1528"/>
      <c r="C18" s="367"/>
      <c r="D18" s="368"/>
      <c r="E18" s="369"/>
      <c r="F18" s="368"/>
      <c r="G18" s="369"/>
      <c r="H18" s="368"/>
      <c r="I18" s="369"/>
      <c r="J18" s="368"/>
      <c r="K18" s="369"/>
      <c r="L18" s="369"/>
      <c r="M18" s="370"/>
    </row>
    <row r="19" spans="1:13" x14ac:dyDescent="0.25">
      <c r="A19" s="1699"/>
      <c r="B19" s="1528"/>
      <c r="C19" s="371" t="s">
        <v>90</v>
      </c>
      <c r="D19" s="372"/>
      <c r="E19" s="373" t="s">
        <v>91</v>
      </c>
      <c r="F19" s="372"/>
      <c r="G19" s="373" t="s">
        <v>92</v>
      </c>
      <c r="H19" s="372"/>
      <c r="I19" s="373" t="s">
        <v>93</v>
      </c>
      <c r="J19" s="374"/>
      <c r="K19" s="373"/>
      <c r="L19" s="373"/>
      <c r="M19" s="375"/>
    </row>
    <row r="20" spans="1:13" x14ac:dyDescent="0.25">
      <c r="A20" s="1699"/>
      <c r="B20" s="1528"/>
      <c r="C20" s="371" t="s">
        <v>94</v>
      </c>
      <c r="D20" s="376"/>
      <c r="E20" s="373" t="s">
        <v>95</v>
      </c>
      <c r="F20" s="377"/>
      <c r="G20" s="373" t="s">
        <v>96</v>
      </c>
      <c r="H20" s="377"/>
      <c r="I20" s="373"/>
      <c r="J20" s="378"/>
      <c r="K20" s="373"/>
      <c r="L20" s="373"/>
      <c r="M20" s="375"/>
    </row>
    <row r="21" spans="1:13" x14ac:dyDescent="0.25">
      <c r="A21" s="1699"/>
      <c r="B21" s="1528"/>
      <c r="C21" s="371" t="s">
        <v>97</v>
      </c>
      <c r="D21" s="376"/>
      <c r="E21" s="373" t="s">
        <v>98</v>
      </c>
      <c r="F21" s="376"/>
      <c r="G21" s="373"/>
      <c r="H21" s="378"/>
      <c r="I21" s="373"/>
      <c r="J21" s="378"/>
      <c r="K21" s="373"/>
      <c r="L21" s="373"/>
      <c r="M21" s="375"/>
    </row>
    <row r="22" spans="1:13" x14ac:dyDescent="0.25">
      <c r="A22" s="1699"/>
      <c r="B22" s="1528"/>
      <c r="C22" s="371" t="s">
        <v>99</v>
      </c>
      <c r="D22" s="377" t="s">
        <v>933</v>
      </c>
      <c r="E22" s="373" t="s">
        <v>101</v>
      </c>
      <c r="F22" s="379" t="s">
        <v>1837</v>
      </c>
      <c r="G22" s="379"/>
      <c r="H22" s="379"/>
      <c r="I22" s="379"/>
      <c r="J22" s="379"/>
      <c r="K22" s="379"/>
      <c r="L22" s="379"/>
      <c r="M22" s="380"/>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377"/>
      <c r="E25" s="386"/>
      <c r="F25" s="373" t="s">
        <v>105</v>
      </c>
      <c r="G25" s="376"/>
      <c r="H25" s="386"/>
      <c r="I25" s="373" t="s">
        <v>106</v>
      </c>
      <c r="J25" s="376" t="s">
        <v>933</v>
      </c>
      <c r="K25" s="386"/>
      <c r="L25" s="358"/>
      <c r="M25" s="14"/>
    </row>
    <row r="26" spans="1:13" x14ac:dyDescent="0.25">
      <c r="A26" s="1699"/>
      <c r="B26" s="1528"/>
      <c r="C26" s="324" t="s">
        <v>107</v>
      </c>
      <c r="D26" s="387"/>
      <c r="E26" s="358"/>
      <c r="F26" s="373" t="s">
        <v>108</v>
      </c>
      <c r="G26" s="377"/>
      <c r="H26" s="358"/>
      <c r="I26" s="388"/>
      <c r="J26" s="358"/>
      <c r="K26" s="357"/>
      <c r="L26" s="358"/>
      <c r="M26" s="14"/>
    </row>
    <row r="27" spans="1:13" x14ac:dyDescent="0.25">
      <c r="A27" s="1699"/>
      <c r="B27" s="1529"/>
      <c r="C27" s="327"/>
      <c r="D27" s="390"/>
      <c r="E27" s="390"/>
      <c r="F27" s="390"/>
      <c r="G27" s="390"/>
      <c r="H27" s="390"/>
      <c r="I27" s="390"/>
      <c r="J27" s="390"/>
      <c r="K27" s="390"/>
      <c r="L27" s="361"/>
      <c r="M27" s="48"/>
    </row>
    <row r="28" spans="1:13" x14ac:dyDescent="0.25">
      <c r="A28" s="1699"/>
      <c r="B28" s="70" t="s">
        <v>109</v>
      </c>
      <c r="C28" s="328"/>
      <c r="D28" s="392"/>
      <c r="E28" s="392"/>
      <c r="F28" s="392"/>
      <c r="G28" s="392"/>
      <c r="H28" s="392"/>
      <c r="I28" s="392"/>
      <c r="J28" s="392"/>
      <c r="K28" s="392"/>
      <c r="L28" s="392"/>
      <c r="M28" s="142"/>
    </row>
    <row r="29" spans="1:13" ht="51.95" customHeight="1" x14ac:dyDescent="0.25">
      <c r="A29" s="1699"/>
      <c r="B29" s="70"/>
      <c r="C29" s="329" t="s">
        <v>110</v>
      </c>
      <c r="D29" s="376">
        <v>2</v>
      </c>
      <c r="E29" s="386"/>
      <c r="F29" s="396" t="s">
        <v>112</v>
      </c>
      <c r="G29" s="377">
        <v>2021</v>
      </c>
      <c r="H29" s="386"/>
      <c r="I29" s="396" t="s">
        <v>113</v>
      </c>
      <c r="J29" s="2182" t="s">
        <v>726</v>
      </c>
      <c r="K29" s="2114"/>
      <c r="L29" s="2033"/>
      <c r="M29" s="164"/>
    </row>
    <row r="30" spans="1:13" x14ac:dyDescent="0.25">
      <c r="A30" s="1699"/>
      <c r="B30" s="65"/>
      <c r="C30" s="325"/>
      <c r="D30" s="382"/>
      <c r="E30" s="382"/>
      <c r="F30" s="382"/>
      <c r="G30" s="382"/>
      <c r="H30" s="382"/>
      <c r="I30" s="382"/>
      <c r="J30" s="382"/>
      <c r="K30" s="382"/>
      <c r="L30" s="382"/>
      <c r="M30" s="138"/>
    </row>
    <row r="31" spans="1:13" x14ac:dyDescent="0.25">
      <c r="A31" s="1699"/>
      <c r="B31" s="1539" t="s">
        <v>114</v>
      </c>
      <c r="C31" s="63"/>
      <c r="D31" s="399"/>
      <c r="E31" s="399"/>
      <c r="F31" s="399"/>
      <c r="G31" s="399"/>
      <c r="H31" s="399"/>
      <c r="I31" s="399"/>
      <c r="J31" s="399"/>
      <c r="K31" s="399"/>
      <c r="L31" s="358"/>
      <c r="M31" s="14"/>
    </row>
    <row r="32" spans="1:13" x14ac:dyDescent="0.25">
      <c r="A32" s="1699"/>
      <c r="B32" s="1528"/>
      <c r="C32" s="330" t="s">
        <v>115</v>
      </c>
      <c r="D32" s="401">
        <v>2023</v>
      </c>
      <c r="E32" s="402"/>
      <c r="F32" s="386" t="s">
        <v>116</v>
      </c>
      <c r="G32" s="331" t="s">
        <v>997</v>
      </c>
      <c r="H32" s="402"/>
      <c r="I32" s="396"/>
      <c r="J32" s="402"/>
      <c r="K32" s="402"/>
      <c r="L32" s="358"/>
      <c r="M32" s="14"/>
    </row>
    <row r="33" spans="1:13" x14ac:dyDescent="0.25">
      <c r="A33" s="1699"/>
      <c r="B33" s="1529"/>
      <c r="C33" s="330"/>
      <c r="D33" s="403"/>
      <c r="E33" s="402"/>
      <c r="F33" s="386"/>
      <c r="G33" s="402"/>
      <c r="H33" s="402"/>
      <c r="I33" s="396"/>
      <c r="J33" s="402"/>
      <c r="K33" s="402"/>
      <c r="L33" s="358"/>
      <c r="M33" s="14"/>
    </row>
    <row r="34" spans="1:13" x14ac:dyDescent="0.25">
      <c r="A34" s="1699"/>
      <c r="B34" s="1539" t="s">
        <v>117</v>
      </c>
      <c r="C34" s="47"/>
      <c r="D34" s="405"/>
      <c r="E34" s="405"/>
      <c r="F34" s="405"/>
      <c r="G34" s="405"/>
      <c r="H34" s="405"/>
      <c r="I34" s="405"/>
      <c r="J34" s="405"/>
      <c r="K34" s="405"/>
      <c r="L34" s="405"/>
      <c r="M34" s="45"/>
    </row>
    <row r="35" spans="1:13" x14ac:dyDescent="0.25">
      <c r="A35" s="1699"/>
      <c r="B35" s="1528"/>
      <c r="C35" s="37"/>
      <c r="D35" s="408" t="s">
        <v>118</v>
      </c>
      <c r="E35" s="408"/>
      <c r="F35" s="408" t="s">
        <v>119</v>
      </c>
      <c r="G35" s="408"/>
      <c r="H35" s="409" t="s">
        <v>120</v>
      </c>
      <c r="I35" s="409"/>
      <c r="J35" s="409" t="s">
        <v>121</v>
      </c>
      <c r="K35" s="408"/>
      <c r="L35" s="408" t="s">
        <v>122</v>
      </c>
      <c r="M35" s="44"/>
    </row>
    <row r="36" spans="1:13" x14ac:dyDescent="0.25">
      <c r="A36" s="1699"/>
      <c r="B36" s="1528"/>
      <c r="C36" s="37"/>
      <c r="D36" s="411" t="s">
        <v>1543</v>
      </c>
      <c r="E36" s="412" t="s">
        <v>1838</v>
      </c>
      <c r="F36" s="411" t="s">
        <v>1260</v>
      </c>
      <c r="G36" s="412" t="s">
        <v>1838</v>
      </c>
      <c r="H36" s="411" t="s">
        <v>1607</v>
      </c>
      <c r="I36" s="412" t="s">
        <v>1838</v>
      </c>
      <c r="J36" s="411" t="s">
        <v>1608</v>
      </c>
      <c r="K36" s="412" t="s">
        <v>1838</v>
      </c>
      <c r="L36" s="411" t="s">
        <v>1609</v>
      </c>
      <c r="M36" s="412" t="s">
        <v>1838</v>
      </c>
    </row>
    <row r="37" spans="1:13" x14ac:dyDescent="0.25">
      <c r="A37" s="1699"/>
      <c r="B37" s="1528"/>
      <c r="C37" s="37"/>
      <c r="D37" s="414" t="s">
        <v>123</v>
      </c>
      <c r="E37" s="414"/>
      <c r="F37" s="414" t="s">
        <v>124</v>
      </c>
      <c r="G37" s="414"/>
      <c r="H37" s="415" t="s">
        <v>125</v>
      </c>
      <c r="I37" s="415"/>
      <c r="J37" s="415" t="s">
        <v>126</v>
      </c>
      <c r="K37" s="414"/>
      <c r="L37" s="414" t="s">
        <v>127</v>
      </c>
      <c r="M37" s="416"/>
    </row>
    <row r="38" spans="1:13" x14ac:dyDescent="0.25">
      <c r="A38" s="1699"/>
      <c r="B38" s="1528"/>
      <c r="C38" s="37"/>
      <c r="D38" s="411" t="s">
        <v>1610</v>
      </c>
      <c r="E38" s="412" t="s">
        <v>1838</v>
      </c>
      <c r="F38" s="411" t="s">
        <v>1611</v>
      </c>
      <c r="G38" s="412" t="s">
        <v>1838</v>
      </c>
      <c r="H38" s="411" t="s">
        <v>1115</v>
      </c>
      <c r="I38" s="412" t="s">
        <v>1838</v>
      </c>
      <c r="J38" s="411" t="s">
        <v>1612</v>
      </c>
      <c r="K38" s="412" t="s">
        <v>1838</v>
      </c>
      <c r="L38" s="411" t="s">
        <v>1031</v>
      </c>
      <c r="M38" s="412" t="s">
        <v>1838</v>
      </c>
    </row>
    <row r="39" spans="1:13" x14ac:dyDescent="0.25">
      <c r="A39" s="1699"/>
      <c r="B39" s="1528"/>
      <c r="C39" s="37"/>
      <c r="D39" s="414" t="s">
        <v>128</v>
      </c>
      <c r="E39" s="414"/>
      <c r="F39" s="414" t="s">
        <v>129</v>
      </c>
      <c r="G39" s="1410"/>
      <c r="H39" s="1411"/>
      <c r="I39" s="1411"/>
      <c r="J39" s="1411"/>
      <c r="K39" s="1410"/>
      <c r="L39" s="414" t="s">
        <v>132</v>
      </c>
      <c r="M39" s="437"/>
    </row>
    <row r="40" spans="1:13" x14ac:dyDescent="0.25">
      <c r="A40" s="1699"/>
      <c r="B40" s="1528"/>
      <c r="C40" s="37"/>
      <c r="D40" s="411" t="s">
        <v>1356</v>
      </c>
      <c r="E40" s="412" t="s">
        <v>1838</v>
      </c>
      <c r="F40" s="411" t="s">
        <v>997</v>
      </c>
      <c r="G40" s="412" t="s">
        <v>1838</v>
      </c>
      <c r="H40" s="1380"/>
      <c r="I40" s="1380"/>
      <c r="J40" s="411"/>
      <c r="K40" s="412"/>
      <c r="L40" s="411"/>
      <c r="M40" s="438"/>
    </row>
    <row r="41" spans="1:13" x14ac:dyDescent="0.25">
      <c r="A41" s="1699"/>
      <c r="B41" s="1528"/>
      <c r="C41" s="37"/>
      <c r="D41" s="417" t="s">
        <v>132</v>
      </c>
      <c r="E41" s="417"/>
      <c r="F41" s="417" t="s">
        <v>133</v>
      </c>
      <c r="G41" s="417"/>
      <c r="H41" s="418"/>
      <c r="I41" s="418"/>
      <c r="J41" s="418"/>
      <c r="K41" s="418"/>
      <c r="L41" s="418"/>
      <c r="M41" s="439"/>
    </row>
    <row r="42" spans="1:13" x14ac:dyDescent="0.25">
      <c r="A42" s="1699"/>
      <c r="B42" s="1528"/>
      <c r="C42" s="37"/>
      <c r="D42" s="1409"/>
      <c r="E42" s="440"/>
      <c r="F42" s="2179" t="s">
        <v>1839</v>
      </c>
      <c r="G42" s="2180"/>
      <c r="H42" s="441"/>
      <c r="I42" s="441"/>
      <c r="J42" s="441"/>
      <c r="K42" s="441"/>
      <c r="L42" s="441"/>
      <c r="M42" s="442"/>
    </row>
    <row r="43" spans="1:13" x14ac:dyDescent="0.25">
      <c r="A43" s="1699"/>
      <c r="B43" s="1528"/>
      <c r="C43" s="32"/>
      <c r="D43" s="16"/>
      <c r="E43" s="16"/>
      <c r="F43" s="16"/>
      <c r="G43" s="16"/>
      <c r="H43" s="1527"/>
      <c r="I43" s="1527"/>
      <c r="J43" s="27"/>
      <c r="K43" s="28"/>
      <c r="L43" s="27"/>
      <c r="M43" s="26"/>
    </row>
    <row r="44" spans="1:13" ht="18" customHeight="1" x14ac:dyDescent="0.25">
      <c r="A44" s="1699"/>
      <c r="B44" s="1539" t="s">
        <v>134</v>
      </c>
      <c r="C44" s="342"/>
      <c r="D44" s="136"/>
      <c r="E44" s="136"/>
      <c r="F44" s="136"/>
      <c r="G44" s="136"/>
      <c r="H44" s="136"/>
      <c r="I44" s="136"/>
      <c r="J44" s="136"/>
      <c r="K44" s="136"/>
      <c r="L44" s="15"/>
      <c r="M44" s="14"/>
    </row>
    <row r="45" spans="1:13" x14ac:dyDescent="0.25">
      <c r="A45" s="1699"/>
      <c r="B45" s="1528"/>
      <c r="C45" s="426"/>
      <c r="D45" s="427" t="s">
        <v>135</v>
      </c>
      <c r="E45" s="428" t="s">
        <v>136</v>
      </c>
      <c r="F45" s="2355" t="s">
        <v>137</v>
      </c>
      <c r="G45" s="2168"/>
      <c r="H45" s="2168"/>
      <c r="I45" s="2168"/>
      <c r="J45" s="2168"/>
      <c r="K45" s="429" t="s">
        <v>101</v>
      </c>
      <c r="L45" s="2356" t="s">
        <v>1613</v>
      </c>
      <c r="M45" s="2357"/>
    </row>
    <row r="46" spans="1:13" x14ac:dyDescent="0.25">
      <c r="A46" s="1699"/>
      <c r="B46" s="1528"/>
      <c r="C46" s="426"/>
      <c r="D46" s="430"/>
      <c r="E46" s="376" t="s">
        <v>933</v>
      </c>
      <c r="F46" s="2355"/>
      <c r="G46" s="2168"/>
      <c r="H46" s="2168"/>
      <c r="I46" s="2168"/>
      <c r="J46" s="2168"/>
      <c r="K46" s="358"/>
      <c r="L46" s="2358"/>
      <c r="M46" s="2359"/>
    </row>
    <row r="47" spans="1:13" x14ac:dyDescent="0.25">
      <c r="A47" s="1699"/>
      <c r="B47" s="1529"/>
      <c r="C47" s="431"/>
      <c r="D47" s="361"/>
      <c r="E47" s="361"/>
      <c r="F47" s="361"/>
      <c r="G47" s="361"/>
      <c r="H47" s="361"/>
      <c r="I47" s="361"/>
      <c r="J47" s="361"/>
      <c r="K47" s="361"/>
      <c r="L47" s="358"/>
      <c r="M47" s="359"/>
    </row>
    <row r="48" spans="1:13" x14ac:dyDescent="0.25">
      <c r="A48" s="1699"/>
      <c r="B48" s="13" t="s">
        <v>139</v>
      </c>
      <c r="C48" s="2032" t="s">
        <v>1840</v>
      </c>
      <c r="D48" s="2114"/>
      <c r="E48" s="2114"/>
      <c r="F48" s="2114"/>
      <c r="G48" s="2114"/>
      <c r="H48" s="2114"/>
      <c r="I48" s="2114"/>
      <c r="J48" s="2114"/>
      <c r="K48" s="2114"/>
      <c r="L48" s="2114"/>
      <c r="M48" s="2115"/>
    </row>
    <row r="49" spans="1:13" x14ac:dyDescent="0.25">
      <c r="A49" s="1699"/>
      <c r="B49" s="12" t="s">
        <v>141</v>
      </c>
      <c r="C49" s="2032" t="s">
        <v>726</v>
      </c>
      <c r="D49" s="2114"/>
      <c r="E49" s="2114"/>
      <c r="F49" s="2114"/>
      <c r="G49" s="2114"/>
      <c r="H49" s="2114"/>
      <c r="I49" s="2114"/>
      <c r="J49" s="2114"/>
      <c r="K49" s="2114"/>
      <c r="L49" s="2114"/>
      <c r="M49" s="2115"/>
    </row>
    <row r="50" spans="1:13" x14ac:dyDescent="0.25">
      <c r="A50" s="1699"/>
      <c r="B50" s="12" t="s">
        <v>143</v>
      </c>
      <c r="C50" s="2032" t="s">
        <v>939</v>
      </c>
      <c r="D50" s="2114"/>
      <c r="E50" s="2114"/>
      <c r="F50" s="2114"/>
      <c r="G50" s="2114"/>
      <c r="H50" s="2114"/>
      <c r="I50" s="2114"/>
      <c r="J50" s="2114"/>
      <c r="K50" s="2114"/>
      <c r="L50" s="2114"/>
      <c r="M50" s="2115"/>
    </row>
    <row r="51" spans="1:13" x14ac:dyDescent="0.25">
      <c r="A51" s="1699"/>
      <c r="B51" s="12" t="s">
        <v>144</v>
      </c>
      <c r="C51" s="2032" t="s">
        <v>939</v>
      </c>
      <c r="D51" s="2114"/>
      <c r="E51" s="2114"/>
      <c r="F51" s="2114"/>
      <c r="G51" s="2114"/>
      <c r="H51" s="2114"/>
      <c r="I51" s="2114"/>
      <c r="J51" s="2114"/>
      <c r="K51" s="2114"/>
      <c r="L51" s="2114"/>
      <c r="M51" s="2115"/>
    </row>
    <row r="52" spans="1:13" ht="15.75" customHeight="1" x14ac:dyDescent="0.25">
      <c r="A52" s="1506" t="s">
        <v>60</v>
      </c>
      <c r="B52" s="7" t="s">
        <v>145</v>
      </c>
      <c r="C52" s="1849" t="s">
        <v>729</v>
      </c>
      <c r="D52" s="1850"/>
      <c r="E52" s="1850"/>
      <c r="F52" s="1850"/>
      <c r="G52" s="1850"/>
      <c r="H52" s="1850"/>
      <c r="I52" s="1850"/>
      <c r="J52" s="1850"/>
      <c r="K52" s="1850"/>
      <c r="L52" s="1850"/>
      <c r="M52" s="1851"/>
    </row>
    <row r="53" spans="1:13" x14ac:dyDescent="0.25">
      <c r="A53" s="1507"/>
      <c r="B53" s="7" t="s">
        <v>147</v>
      </c>
      <c r="C53" s="1849" t="s">
        <v>1616</v>
      </c>
      <c r="D53" s="1850"/>
      <c r="E53" s="1850"/>
      <c r="F53" s="1850"/>
      <c r="G53" s="1850"/>
      <c r="H53" s="1850"/>
      <c r="I53" s="1850"/>
      <c r="J53" s="1850"/>
      <c r="K53" s="1850"/>
      <c r="L53" s="1850"/>
      <c r="M53" s="1851"/>
    </row>
    <row r="54" spans="1:13" x14ac:dyDescent="0.25">
      <c r="A54" s="1507"/>
      <c r="B54" s="7" t="s">
        <v>149</v>
      </c>
      <c r="C54" s="1849" t="s">
        <v>582</v>
      </c>
      <c r="D54" s="1850"/>
      <c r="E54" s="1850"/>
      <c r="F54" s="1850"/>
      <c r="G54" s="1850"/>
      <c r="H54" s="1850"/>
      <c r="I54" s="1850"/>
      <c r="J54" s="1850"/>
      <c r="K54" s="1850"/>
      <c r="L54" s="1850"/>
      <c r="M54" s="1851"/>
    </row>
    <row r="55" spans="1:13" ht="15.75" customHeight="1" x14ac:dyDescent="0.25">
      <c r="A55" s="1507"/>
      <c r="B55" s="8" t="s">
        <v>151</v>
      </c>
      <c r="C55" s="1849" t="s">
        <v>726</v>
      </c>
      <c r="D55" s="1850"/>
      <c r="E55" s="1850"/>
      <c r="F55" s="1850"/>
      <c r="G55" s="1850"/>
      <c r="H55" s="1850"/>
      <c r="I55" s="1850"/>
      <c r="J55" s="1850"/>
      <c r="K55" s="1850"/>
      <c r="L55" s="1850"/>
      <c r="M55" s="1851"/>
    </row>
    <row r="56" spans="1:13" ht="15.75" customHeight="1" x14ac:dyDescent="0.25">
      <c r="A56" s="1507"/>
      <c r="B56" s="7" t="s">
        <v>153</v>
      </c>
      <c r="C56" s="2169" t="s">
        <v>1841</v>
      </c>
      <c r="D56" s="1850"/>
      <c r="E56" s="1850"/>
      <c r="F56" s="1850"/>
      <c r="G56" s="1850"/>
      <c r="H56" s="1850"/>
      <c r="I56" s="1850"/>
      <c r="J56" s="1850"/>
      <c r="K56" s="1850"/>
      <c r="L56" s="1850"/>
      <c r="M56" s="1851"/>
    </row>
    <row r="57" spans="1:13" ht="16.5" thickBot="1" x14ac:dyDescent="0.3">
      <c r="A57" s="1510"/>
      <c r="B57" s="7" t="s">
        <v>155</v>
      </c>
      <c r="C57" s="1849">
        <v>2203000</v>
      </c>
      <c r="D57" s="1850"/>
      <c r="E57" s="1850"/>
      <c r="F57" s="1850"/>
      <c r="G57" s="1850"/>
      <c r="H57" s="1850"/>
      <c r="I57" s="1850"/>
      <c r="J57" s="1850"/>
      <c r="K57" s="1850"/>
      <c r="L57" s="1850"/>
      <c r="M57" s="1851"/>
    </row>
    <row r="58" spans="1:13" ht="15.75" customHeight="1" x14ac:dyDescent="0.25">
      <c r="A58" s="1506" t="s">
        <v>156</v>
      </c>
      <c r="B58" s="6" t="s">
        <v>157</v>
      </c>
      <c r="C58" s="1849" t="s">
        <v>1617</v>
      </c>
      <c r="D58" s="1850"/>
      <c r="E58" s="1850"/>
      <c r="F58" s="1850"/>
      <c r="G58" s="1850"/>
      <c r="H58" s="1850"/>
      <c r="I58" s="1850"/>
      <c r="J58" s="1850"/>
      <c r="K58" s="1850"/>
      <c r="L58" s="1850"/>
      <c r="M58" s="1851"/>
    </row>
    <row r="59" spans="1:13" ht="30" customHeight="1" x14ac:dyDescent="0.25">
      <c r="A59" s="1507"/>
      <c r="B59" s="6" t="s">
        <v>158</v>
      </c>
      <c r="C59" s="1849" t="s">
        <v>1618</v>
      </c>
      <c r="D59" s="1850"/>
      <c r="E59" s="1850"/>
      <c r="F59" s="1850"/>
      <c r="G59" s="1850"/>
      <c r="H59" s="1850"/>
      <c r="I59" s="1850"/>
      <c r="J59" s="1850"/>
      <c r="K59" s="1850"/>
      <c r="L59" s="1850"/>
      <c r="M59" s="1851"/>
    </row>
    <row r="60" spans="1:13" ht="30" customHeight="1" thickBot="1" x14ac:dyDescent="0.3">
      <c r="A60" s="1507"/>
      <c r="B60" s="5" t="s">
        <v>79</v>
      </c>
      <c r="C60" s="1849" t="s">
        <v>582</v>
      </c>
      <c r="D60" s="1850"/>
      <c r="E60" s="1850"/>
      <c r="F60" s="1850"/>
      <c r="G60" s="1850"/>
      <c r="H60" s="1850"/>
      <c r="I60" s="1850"/>
      <c r="J60" s="1850"/>
      <c r="K60" s="1850"/>
      <c r="L60" s="1850"/>
      <c r="M60" s="1851"/>
    </row>
    <row r="61" spans="1:13" ht="15.95" customHeight="1" thickBot="1" x14ac:dyDescent="0.3">
      <c r="A61" s="4" t="s">
        <v>64</v>
      </c>
      <c r="B61" s="3"/>
      <c r="C61" s="1755"/>
      <c r="D61" s="2165"/>
      <c r="E61" s="2165"/>
      <c r="F61" s="2165"/>
      <c r="G61" s="2165"/>
      <c r="H61" s="2165"/>
      <c r="I61" s="2165"/>
      <c r="J61" s="2165"/>
      <c r="K61" s="2165"/>
      <c r="L61" s="2165"/>
      <c r="M61" s="2166"/>
    </row>
  </sheetData>
  <mergeCells count="51">
    <mergeCell ref="C4:E4"/>
    <mergeCell ref="A2:A14"/>
    <mergeCell ref="C2:M2"/>
    <mergeCell ref="C3:M3"/>
    <mergeCell ref="F4:G4"/>
    <mergeCell ref="C5:M5"/>
    <mergeCell ref="C6:M6"/>
    <mergeCell ref="C7:D7"/>
    <mergeCell ref="I7:M7"/>
    <mergeCell ref="B8:B10"/>
    <mergeCell ref="C9:D9"/>
    <mergeCell ref="C12:M12"/>
    <mergeCell ref="C13:M13"/>
    <mergeCell ref="C14:D14"/>
    <mergeCell ref="F14:M14"/>
    <mergeCell ref="F9:G9"/>
    <mergeCell ref="I9:J9"/>
    <mergeCell ref="C10:D10"/>
    <mergeCell ref="F10:G10"/>
    <mergeCell ref="I10:J10"/>
    <mergeCell ref="C11:M11"/>
    <mergeCell ref="C57:M57"/>
    <mergeCell ref="A15:A51"/>
    <mergeCell ref="C15:M15"/>
    <mergeCell ref="C16:M16"/>
    <mergeCell ref="B17:B23"/>
    <mergeCell ref="B24:B27"/>
    <mergeCell ref="L45:M46"/>
    <mergeCell ref="C48:M48"/>
    <mergeCell ref="C50:M50"/>
    <mergeCell ref="C49:M49"/>
    <mergeCell ref="F42:G42"/>
    <mergeCell ref="H43:I43"/>
    <mergeCell ref="J29:L29"/>
    <mergeCell ref="C56:M56"/>
    <mergeCell ref="C61:M61"/>
    <mergeCell ref="B31:B33"/>
    <mergeCell ref="B34:B43"/>
    <mergeCell ref="A58:A60"/>
    <mergeCell ref="C58:M58"/>
    <mergeCell ref="C59:M59"/>
    <mergeCell ref="C60:M60"/>
    <mergeCell ref="B44:B47"/>
    <mergeCell ref="F45:F46"/>
    <mergeCell ref="G45:J46"/>
    <mergeCell ref="C51:M51"/>
    <mergeCell ref="A52:A57"/>
    <mergeCell ref="C52:M52"/>
    <mergeCell ref="C53:M53"/>
    <mergeCell ref="C54:M54"/>
    <mergeCell ref="C55:M55"/>
  </mergeCells>
  <dataValidations count="7">
    <dataValidation type="list" allowBlank="1" showInputMessage="1" showErrorMessage="1" sqref="I7:M7" xr:uid="{00000000-0002-0000-4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900-000002000000}"/>
    <dataValidation allowBlank="1" showInputMessage="1" showErrorMessage="1" prompt="Identifique la meta ODS a que le apunta el indicador de producto. Seleccione de la lista desplegable." sqref="E14" xr:uid="{00000000-0002-0000-4900-000003000000}"/>
    <dataValidation allowBlank="1" showInputMessage="1" showErrorMessage="1" prompt="Identifique el ODS a que le apunta el indicador de producto. Seleccione de la lista desplegable._x000a_" sqref="B14" xr:uid="{00000000-0002-0000-4900-000004000000}"/>
    <dataValidation allowBlank="1" showInputMessage="1" showErrorMessage="1" prompt="Incluir una ficha por cada indicador, ya sea de producto o de resultado" sqref="B1" xr:uid="{00000000-0002-0000-4900-000005000000}"/>
    <dataValidation allowBlank="1" showInputMessage="1" showErrorMessage="1" prompt="Seleccione de la lista desplegable" sqref="B4 B7 H7" xr:uid="{00000000-0002-0000-4900-000006000000}"/>
  </dataValidations>
  <hyperlinks>
    <hyperlink ref="C56" r:id="rId1" xr:uid="{00000000-0004-0000-4900-000000000000}"/>
  </hyperlinks>
  <pageMargins left="0.7" right="0.7" top="0.75" bottom="0.75" header="0.3" footer="0.3"/>
  <pageSetup paperSize="9" orientation="portrait" horizontalDpi="1200"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B9ED"/>
  </sheetPr>
  <dimension ref="A1:M61"/>
  <sheetViews>
    <sheetView zoomScale="85" zoomScaleNormal="85" workbookViewId="0">
      <selection activeCell="C6" sqref="C6:M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1842</v>
      </c>
      <c r="C1" s="108"/>
      <c r="D1" s="108"/>
      <c r="E1" s="108"/>
      <c r="F1" s="108"/>
      <c r="G1" s="108"/>
      <c r="H1" s="108"/>
      <c r="I1" s="108"/>
      <c r="J1" s="108"/>
      <c r="K1" s="108"/>
      <c r="L1" s="108"/>
      <c r="M1" s="107"/>
    </row>
    <row r="2" spans="1:13" ht="27" customHeight="1" x14ac:dyDescent="0.25">
      <c r="A2" s="1542" t="s">
        <v>67</v>
      </c>
      <c r="B2" s="106" t="s">
        <v>68</v>
      </c>
      <c r="C2" s="2183" t="s">
        <v>735</v>
      </c>
      <c r="D2" s="2184"/>
      <c r="E2" s="2184"/>
      <c r="F2" s="2184"/>
      <c r="G2" s="2184"/>
      <c r="H2" s="2184"/>
      <c r="I2" s="2184"/>
      <c r="J2" s="2184"/>
      <c r="K2" s="2184"/>
      <c r="L2" s="2184"/>
      <c r="M2" s="2185"/>
    </row>
    <row r="3" spans="1:13" ht="31.5" x14ac:dyDescent="0.25">
      <c r="A3" s="1543"/>
      <c r="B3" s="13" t="s">
        <v>1016</v>
      </c>
      <c r="C3" s="1849" t="s">
        <v>1843</v>
      </c>
      <c r="D3" s="1850"/>
      <c r="E3" s="1850"/>
      <c r="F3" s="1850"/>
      <c r="G3" s="1850"/>
      <c r="H3" s="1850"/>
      <c r="I3" s="1850"/>
      <c r="J3" s="1850"/>
      <c r="K3" s="1850"/>
      <c r="L3" s="1850"/>
      <c r="M3" s="1851"/>
    </row>
    <row r="4" spans="1:13" x14ac:dyDescent="0.25">
      <c r="A4" s="1543"/>
      <c r="B4" s="65" t="s">
        <v>72</v>
      </c>
      <c r="C4" s="1849" t="s">
        <v>111</v>
      </c>
      <c r="D4" s="1850"/>
      <c r="E4" s="2056"/>
      <c r="F4" s="2186" t="s">
        <v>74</v>
      </c>
      <c r="G4" s="2187"/>
      <c r="H4" s="332" t="s">
        <v>111</v>
      </c>
      <c r="I4" s="344"/>
      <c r="J4" s="344"/>
      <c r="K4" s="344"/>
      <c r="L4" s="344"/>
      <c r="M4" s="345"/>
    </row>
    <row r="5" spans="1:13" x14ac:dyDescent="0.25">
      <c r="A5" s="1543"/>
      <c r="B5" s="65" t="s">
        <v>75</v>
      </c>
      <c r="C5" s="2188" t="s">
        <v>111</v>
      </c>
      <c r="D5" s="2189"/>
      <c r="E5" s="2189"/>
      <c r="F5" s="2189"/>
      <c r="G5" s="2189"/>
      <c r="H5" s="2189"/>
      <c r="I5" s="2189"/>
      <c r="J5" s="2189"/>
      <c r="K5" s="2189"/>
      <c r="L5" s="2189"/>
      <c r="M5" s="2190"/>
    </row>
    <row r="6" spans="1:13" x14ac:dyDescent="0.25">
      <c r="A6" s="1543"/>
      <c r="B6" s="65" t="s">
        <v>76</v>
      </c>
      <c r="C6" s="1849" t="s">
        <v>111</v>
      </c>
      <c r="D6" s="1850"/>
      <c r="E6" s="1850"/>
      <c r="F6" s="1850"/>
      <c r="G6" s="1850"/>
      <c r="H6" s="1850"/>
      <c r="I6" s="1850"/>
      <c r="J6" s="1850"/>
      <c r="K6" s="1850"/>
      <c r="L6" s="1850"/>
      <c r="M6" s="1851"/>
    </row>
    <row r="7" spans="1:13" x14ac:dyDescent="0.25">
      <c r="A7" s="1543"/>
      <c r="B7" s="13" t="s">
        <v>929</v>
      </c>
      <c r="C7" s="2191"/>
      <c r="D7" s="2192"/>
      <c r="E7" s="350" t="s">
        <v>581</v>
      </c>
      <c r="F7" s="350"/>
      <c r="G7" s="351"/>
      <c r="H7" s="352" t="s">
        <v>79</v>
      </c>
      <c r="I7" s="2193" t="s">
        <v>582</v>
      </c>
      <c r="J7" s="2192"/>
      <c r="K7" s="2192"/>
      <c r="L7" s="2192"/>
      <c r="M7" s="2194"/>
    </row>
    <row r="8" spans="1:13" x14ac:dyDescent="0.25">
      <c r="A8" s="1543"/>
      <c r="B8" s="1689" t="s">
        <v>77</v>
      </c>
      <c r="C8" s="353"/>
      <c r="D8" s="354"/>
      <c r="E8" s="354"/>
      <c r="F8" s="354"/>
      <c r="G8" s="354"/>
      <c r="H8" s="354"/>
      <c r="I8" s="354"/>
      <c r="J8" s="354"/>
      <c r="K8" s="354"/>
      <c r="L8" s="355"/>
      <c r="M8" s="356"/>
    </row>
    <row r="9" spans="1:13" x14ac:dyDescent="0.25">
      <c r="A9" s="1543"/>
      <c r="B9" s="1690"/>
      <c r="C9" s="2174" t="s">
        <v>582</v>
      </c>
      <c r="D9" s="2175"/>
      <c r="E9" s="357"/>
      <c r="F9" s="2175"/>
      <c r="G9" s="2175"/>
      <c r="H9" s="357"/>
      <c r="I9" s="2175"/>
      <c r="J9" s="2175"/>
      <c r="K9" s="357"/>
      <c r="L9" s="358"/>
      <c r="M9" s="359"/>
    </row>
    <row r="10" spans="1:13" x14ac:dyDescent="0.25">
      <c r="A10" s="1543"/>
      <c r="B10" s="1691"/>
      <c r="C10" s="2174" t="s">
        <v>84</v>
      </c>
      <c r="D10" s="2175"/>
      <c r="E10" s="360"/>
      <c r="F10" s="2175" t="s">
        <v>84</v>
      </c>
      <c r="G10" s="2175"/>
      <c r="H10" s="360"/>
      <c r="I10" s="2175" t="s">
        <v>84</v>
      </c>
      <c r="J10" s="2175"/>
      <c r="K10" s="360"/>
      <c r="L10" s="361"/>
      <c r="M10" s="362"/>
    </row>
    <row r="11" spans="1:13" ht="54" customHeight="1" x14ac:dyDescent="0.25">
      <c r="A11" s="1543"/>
      <c r="B11" s="13" t="s">
        <v>85</v>
      </c>
      <c r="C11" s="2363" t="s">
        <v>1844</v>
      </c>
      <c r="D11" s="2364"/>
      <c r="E11" s="2364"/>
      <c r="F11" s="2364"/>
      <c r="G11" s="2364"/>
      <c r="H11" s="2364"/>
      <c r="I11" s="2364"/>
      <c r="J11" s="2364"/>
      <c r="K11" s="2364"/>
      <c r="L11" s="2364"/>
      <c r="M11" s="2365"/>
    </row>
    <row r="12" spans="1:13" ht="44.25" customHeight="1" x14ac:dyDescent="0.25">
      <c r="A12" s="1543"/>
      <c r="B12" s="13" t="s">
        <v>1021</v>
      </c>
      <c r="C12" s="2363" t="s">
        <v>1845</v>
      </c>
      <c r="D12" s="2364"/>
      <c r="E12" s="2364"/>
      <c r="F12" s="2364"/>
      <c r="G12" s="2364"/>
      <c r="H12" s="2364"/>
      <c r="I12" s="2364"/>
      <c r="J12" s="2364"/>
      <c r="K12" s="2364"/>
      <c r="L12" s="2364"/>
      <c r="M12" s="2365"/>
    </row>
    <row r="13" spans="1:13" ht="39" customHeight="1" x14ac:dyDescent="0.25">
      <c r="A13" s="1543"/>
      <c r="B13" s="13" t="s">
        <v>1023</v>
      </c>
      <c r="C13" s="2363" t="s">
        <v>1846</v>
      </c>
      <c r="D13" s="2364"/>
      <c r="E13" s="2364"/>
      <c r="F13" s="2364"/>
      <c r="G13" s="2364"/>
      <c r="H13" s="2364"/>
      <c r="I13" s="2364"/>
      <c r="J13" s="2364"/>
      <c r="K13" s="2364"/>
      <c r="L13" s="2364"/>
      <c r="M13" s="2365"/>
    </row>
    <row r="14" spans="1:13" ht="46.5" customHeight="1" x14ac:dyDescent="0.25">
      <c r="A14" s="1543"/>
      <c r="B14" s="126" t="s">
        <v>1025</v>
      </c>
      <c r="C14" s="2366" t="s">
        <v>715</v>
      </c>
      <c r="D14" s="2367"/>
      <c r="E14" s="363" t="s">
        <v>1026</v>
      </c>
      <c r="F14" s="2182" t="s">
        <v>716</v>
      </c>
      <c r="G14" s="2114"/>
      <c r="H14" s="2114"/>
      <c r="I14" s="2114"/>
      <c r="J14" s="2114"/>
      <c r="K14" s="2114"/>
      <c r="L14" s="2114"/>
      <c r="M14" s="2115"/>
    </row>
    <row r="15" spans="1:13" x14ac:dyDescent="0.25">
      <c r="A15" s="1698" t="s">
        <v>48</v>
      </c>
      <c r="B15" s="12" t="s">
        <v>87</v>
      </c>
      <c r="C15" s="2032" t="s">
        <v>1605</v>
      </c>
      <c r="D15" s="2114"/>
      <c r="E15" s="2114"/>
      <c r="F15" s="2114"/>
      <c r="G15" s="2114"/>
      <c r="H15" s="2114"/>
      <c r="I15" s="2114"/>
      <c r="J15" s="2114"/>
      <c r="K15" s="2114"/>
      <c r="L15" s="2114"/>
      <c r="M15" s="2115"/>
    </row>
    <row r="16" spans="1:13" ht="24" customHeight="1" x14ac:dyDescent="0.25">
      <c r="A16" s="1699"/>
      <c r="B16" s="12" t="s">
        <v>1028</v>
      </c>
      <c r="C16" s="2363" t="s">
        <v>736</v>
      </c>
      <c r="D16" s="2364"/>
      <c r="E16" s="2364"/>
      <c r="F16" s="2364"/>
      <c r="G16" s="2364"/>
      <c r="H16" s="2364"/>
      <c r="I16" s="2364"/>
      <c r="J16" s="2364"/>
      <c r="K16" s="2364"/>
      <c r="L16" s="2364"/>
      <c r="M16" s="2365"/>
    </row>
    <row r="17" spans="1:13" ht="8.25" customHeight="1" x14ac:dyDescent="0.25">
      <c r="A17" s="1699"/>
      <c r="B17" s="1539" t="s">
        <v>89</v>
      </c>
      <c r="C17" s="92"/>
      <c r="D17" s="91"/>
      <c r="E17" s="91"/>
      <c r="F17" s="91"/>
      <c r="G17" s="91"/>
      <c r="H17" s="91"/>
      <c r="I17" s="91"/>
      <c r="J17" s="91"/>
      <c r="K17" s="91"/>
      <c r="L17" s="91"/>
      <c r="M17" s="90"/>
    </row>
    <row r="18" spans="1:13" ht="9" customHeight="1" x14ac:dyDescent="0.25">
      <c r="A18" s="1699"/>
      <c r="B18" s="1528"/>
      <c r="C18" s="89"/>
      <c r="D18" s="88"/>
      <c r="E18" s="87"/>
      <c r="F18" s="88"/>
      <c r="G18" s="87"/>
      <c r="H18" s="88"/>
      <c r="I18" s="87"/>
      <c r="J18" s="88"/>
      <c r="K18" s="87"/>
      <c r="L18" s="87"/>
      <c r="M18" s="42"/>
    </row>
    <row r="19" spans="1:13" x14ac:dyDescent="0.25">
      <c r="A19" s="1699"/>
      <c r="B19" s="1528"/>
      <c r="C19" s="324" t="s">
        <v>90</v>
      </c>
      <c r="D19" s="132"/>
      <c r="E19" s="131" t="s">
        <v>91</v>
      </c>
      <c r="F19" s="132"/>
      <c r="G19" s="131" t="s">
        <v>92</v>
      </c>
      <c r="H19" s="132"/>
      <c r="I19" s="131" t="s">
        <v>93</v>
      </c>
      <c r="J19" s="374"/>
      <c r="K19" s="131"/>
      <c r="L19" s="131"/>
      <c r="M19" s="134"/>
    </row>
    <row r="20" spans="1:13" x14ac:dyDescent="0.25">
      <c r="A20" s="1699"/>
      <c r="B20" s="1528"/>
      <c r="C20" s="324" t="s">
        <v>94</v>
      </c>
      <c r="D20" s="161"/>
      <c r="E20" s="131" t="s">
        <v>95</v>
      </c>
      <c r="F20" s="135"/>
      <c r="G20" s="131" t="s">
        <v>96</v>
      </c>
      <c r="H20" s="135"/>
      <c r="I20" s="131"/>
      <c r="J20" s="136"/>
      <c r="K20" s="131"/>
      <c r="L20" s="131"/>
      <c r="M20" s="134"/>
    </row>
    <row r="21" spans="1:13" x14ac:dyDescent="0.25">
      <c r="A21" s="1699"/>
      <c r="B21" s="1528"/>
      <c r="C21" s="324" t="s">
        <v>97</v>
      </c>
      <c r="D21" s="161"/>
      <c r="E21" s="131" t="s">
        <v>98</v>
      </c>
      <c r="F21" s="161"/>
      <c r="G21" s="131"/>
      <c r="H21" s="136"/>
      <c r="I21" s="131"/>
      <c r="J21" s="136"/>
      <c r="K21" s="131"/>
      <c r="L21" s="131"/>
      <c r="M21" s="134"/>
    </row>
    <row r="22" spans="1:13" x14ac:dyDescent="0.25">
      <c r="A22" s="1699"/>
      <c r="B22" s="1528"/>
      <c r="C22" s="324" t="s">
        <v>99</v>
      </c>
      <c r="D22" s="377" t="s">
        <v>933</v>
      </c>
      <c r="E22" s="131" t="s">
        <v>101</v>
      </c>
      <c r="F22" s="2368" t="s">
        <v>1847</v>
      </c>
      <c r="G22" s="2368"/>
      <c r="H22" s="2368"/>
      <c r="I22" s="2368"/>
      <c r="J22" s="2368"/>
      <c r="K22" s="2368"/>
      <c r="L22" s="82"/>
      <c r="M22" s="81"/>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135"/>
      <c r="E25" s="146"/>
      <c r="F25" s="131" t="s">
        <v>105</v>
      </c>
      <c r="G25" s="161"/>
      <c r="H25" s="146"/>
      <c r="I25" s="131" t="s">
        <v>106</v>
      </c>
      <c r="J25" s="376" t="s">
        <v>933</v>
      </c>
      <c r="K25" s="146"/>
      <c r="L25" s="15"/>
      <c r="M25" s="14"/>
    </row>
    <row r="26" spans="1:13" x14ac:dyDescent="0.25">
      <c r="A26" s="1699"/>
      <c r="B26" s="1528"/>
      <c r="C26" s="324" t="s">
        <v>107</v>
      </c>
      <c r="D26" s="79"/>
      <c r="E26" s="15"/>
      <c r="F26" s="131" t="s">
        <v>108</v>
      </c>
      <c r="G26" s="135"/>
      <c r="H26" s="15"/>
      <c r="I26" s="77"/>
      <c r="J26" s="15"/>
      <c r="K26" s="76"/>
      <c r="L26" s="15"/>
      <c r="M26" s="14"/>
    </row>
    <row r="27" spans="1:13" x14ac:dyDescent="0.25">
      <c r="A27" s="1699"/>
      <c r="B27" s="1529"/>
      <c r="C27" s="327"/>
      <c r="D27" s="140"/>
      <c r="E27" s="140"/>
      <c r="F27" s="140"/>
      <c r="G27" s="140"/>
      <c r="H27" s="140"/>
      <c r="I27" s="140"/>
      <c r="J27" s="140"/>
      <c r="K27" s="140"/>
      <c r="L27" s="16"/>
      <c r="M27" s="48"/>
    </row>
    <row r="28" spans="1:13" x14ac:dyDescent="0.25">
      <c r="A28" s="1699"/>
      <c r="B28" s="70" t="s">
        <v>109</v>
      </c>
      <c r="C28" s="328"/>
      <c r="D28" s="141"/>
      <c r="E28" s="141"/>
      <c r="F28" s="141"/>
      <c r="G28" s="141"/>
      <c r="H28" s="141"/>
      <c r="I28" s="141"/>
      <c r="J28" s="141"/>
      <c r="K28" s="141"/>
      <c r="L28" s="141"/>
      <c r="M28" s="142"/>
    </row>
    <row r="29" spans="1:13" ht="74.45" customHeight="1" x14ac:dyDescent="0.25">
      <c r="A29" s="1699"/>
      <c r="B29" s="70"/>
      <c r="C29" s="329" t="s">
        <v>110</v>
      </c>
      <c r="D29" s="432">
        <v>250</v>
      </c>
      <c r="E29" s="146"/>
      <c r="F29" s="145" t="s">
        <v>112</v>
      </c>
      <c r="G29" s="1407">
        <v>44989</v>
      </c>
      <c r="H29" s="146"/>
      <c r="I29" s="145" t="s">
        <v>113</v>
      </c>
      <c r="J29" s="2182" t="s">
        <v>1848</v>
      </c>
      <c r="K29" s="2114"/>
      <c r="L29" s="2033"/>
      <c r="M29" s="164"/>
    </row>
    <row r="30" spans="1:13" x14ac:dyDescent="0.25">
      <c r="A30" s="1699"/>
      <c r="B30" s="65"/>
      <c r="C30" s="325"/>
      <c r="D30" s="137"/>
      <c r="E30" s="137"/>
      <c r="F30" s="137"/>
      <c r="G30" s="137"/>
      <c r="H30" s="137"/>
      <c r="I30" s="137"/>
      <c r="J30" s="137"/>
      <c r="K30" s="137"/>
      <c r="L30" s="137"/>
      <c r="M30" s="138"/>
    </row>
    <row r="31" spans="1:13" x14ac:dyDescent="0.25">
      <c r="A31" s="1699"/>
      <c r="B31" s="1539" t="s">
        <v>114</v>
      </c>
      <c r="C31" s="63"/>
      <c r="D31" s="62"/>
      <c r="E31" s="62"/>
      <c r="F31" s="62"/>
      <c r="G31" s="62"/>
      <c r="H31" s="62"/>
      <c r="I31" s="62"/>
      <c r="J31" s="62"/>
      <c r="K31" s="62"/>
      <c r="L31" s="15"/>
      <c r="M31" s="14"/>
    </row>
    <row r="32" spans="1:13" x14ac:dyDescent="0.25">
      <c r="A32" s="1699"/>
      <c r="B32" s="1528"/>
      <c r="C32" s="330" t="s">
        <v>115</v>
      </c>
      <c r="D32" s="401">
        <v>2023</v>
      </c>
      <c r="E32" s="402"/>
      <c r="F32" s="386" t="s">
        <v>116</v>
      </c>
      <c r="G32" s="331" t="s">
        <v>997</v>
      </c>
      <c r="H32" s="54"/>
      <c r="I32" s="145"/>
      <c r="J32" s="54"/>
      <c r="K32" s="54"/>
      <c r="L32" s="15"/>
      <c r="M32" s="14"/>
    </row>
    <row r="33" spans="1:13" x14ac:dyDescent="0.25">
      <c r="A33" s="1699"/>
      <c r="B33" s="1529"/>
      <c r="C33" s="330"/>
      <c r="D33" s="122"/>
      <c r="E33" s="54"/>
      <c r="F33" s="146"/>
      <c r="G33" s="54"/>
      <c r="H33" s="54"/>
      <c r="I33" s="145"/>
      <c r="J33" s="54"/>
      <c r="K33" s="54"/>
      <c r="L33" s="15"/>
      <c r="M33" s="14"/>
    </row>
    <row r="34" spans="1:13" x14ac:dyDescent="0.25">
      <c r="A34" s="1699"/>
      <c r="B34" s="1539" t="s">
        <v>117</v>
      </c>
      <c r="C34" s="47"/>
      <c r="D34" s="46"/>
      <c r="E34" s="46"/>
      <c r="F34" s="46"/>
      <c r="G34" s="46"/>
      <c r="H34" s="46"/>
      <c r="I34" s="46"/>
      <c r="J34" s="46"/>
      <c r="K34" s="46"/>
      <c r="L34" s="46"/>
      <c r="M34" s="45"/>
    </row>
    <row r="35" spans="1:13" x14ac:dyDescent="0.25">
      <c r="A35" s="1699"/>
      <c r="B35" s="1528"/>
      <c r="C35" s="37"/>
      <c r="D35" s="35" t="s">
        <v>118</v>
      </c>
      <c r="E35" s="35"/>
      <c r="F35" s="35" t="s">
        <v>119</v>
      </c>
      <c r="G35" s="35"/>
      <c r="H35" s="43" t="s">
        <v>120</v>
      </c>
      <c r="I35" s="43"/>
      <c r="J35" s="43" t="s">
        <v>121</v>
      </c>
      <c r="K35" s="35"/>
      <c r="L35" s="35" t="s">
        <v>122</v>
      </c>
      <c r="M35" s="44"/>
    </row>
    <row r="36" spans="1:13" x14ac:dyDescent="0.25">
      <c r="A36" s="1699"/>
      <c r="B36" s="1528"/>
      <c r="C36" s="37"/>
      <c r="D36" s="411" t="s">
        <v>1543</v>
      </c>
      <c r="E36" s="412" t="s">
        <v>1849</v>
      </c>
      <c r="F36" s="411" t="s">
        <v>1260</v>
      </c>
      <c r="G36" s="412" t="s">
        <v>1849</v>
      </c>
      <c r="H36" s="411" t="s">
        <v>1607</v>
      </c>
      <c r="I36" s="412" t="s">
        <v>1849</v>
      </c>
      <c r="J36" s="411" t="s">
        <v>1608</v>
      </c>
      <c r="K36" s="412" t="s">
        <v>1849</v>
      </c>
      <c r="L36" s="411" t="s">
        <v>1609</v>
      </c>
      <c r="M36" s="412" t="s">
        <v>1849</v>
      </c>
    </row>
    <row r="37" spans="1:13" x14ac:dyDescent="0.25">
      <c r="A37" s="1699"/>
      <c r="B37" s="1528"/>
      <c r="C37" s="37"/>
      <c r="D37" s="414" t="s">
        <v>123</v>
      </c>
      <c r="E37" s="414"/>
      <c r="F37" s="414" t="s">
        <v>124</v>
      </c>
      <c r="G37" s="414"/>
      <c r="H37" s="415" t="s">
        <v>125</v>
      </c>
      <c r="I37" s="415"/>
      <c r="J37" s="415" t="s">
        <v>126</v>
      </c>
      <c r="K37" s="414"/>
      <c r="L37" s="414" t="s">
        <v>127</v>
      </c>
      <c r="M37" s="416"/>
    </row>
    <row r="38" spans="1:13" x14ac:dyDescent="0.25">
      <c r="A38" s="1699"/>
      <c r="B38" s="1528"/>
      <c r="C38" s="37"/>
      <c r="D38" s="411" t="s">
        <v>1610</v>
      </c>
      <c r="E38" s="412" t="s">
        <v>1849</v>
      </c>
      <c r="F38" s="411" t="s">
        <v>1611</v>
      </c>
      <c r="G38" s="412" t="s">
        <v>1849</v>
      </c>
      <c r="H38" s="411" t="s">
        <v>1115</v>
      </c>
      <c r="I38" s="412" t="s">
        <v>1849</v>
      </c>
      <c r="J38" s="411" t="s">
        <v>1612</v>
      </c>
      <c r="K38" s="412" t="s">
        <v>1849</v>
      </c>
      <c r="L38" s="411" t="s">
        <v>1031</v>
      </c>
      <c r="M38" s="412" t="s">
        <v>1849</v>
      </c>
    </row>
    <row r="39" spans="1:13" x14ac:dyDescent="0.25">
      <c r="A39" s="1699"/>
      <c r="B39" s="1528"/>
      <c r="C39" s="37"/>
      <c r="D39" s="414" t="s">
        <v>128</v>
      </c>
      <c r="E39" s="414"/>
      <c r="F39" s="414" t="s">
        <v>129</v>
      </c>
      <c r="G39" s="414"/>
      <c r="H39" s="415"/>
      <c r="I39" s="415"/>
      <c r="J39" s="415"/>
      <c r="K39" s="414"/>
      <c r="L39" s="414" t="s">
        <v>132</v>
      </c>
      <c r="M39" s="416"/>
    </row>
    <row r="40" spans="1:13" x14ac:dyDescent="0.25">
      <c r="A40" s="1699"/>
      <c r="B40" s="1528"/>
      <c r="C40" s="37"/>
      <c r="D40" s="411" t="s">
        <v>1356</v>
      </c>
      <c r="E40" s="412" t="s">
        <v>1849</v>
      </c>
      <c r="F40" s="411" t="s">
        <v>997</v>
      </c>
      <c r="G40" s="412" t="s">
        <v>1849</v>
      </c>
      <c r="H40" s="411"/>
      <c r="I40" s="412"/>
      <c r="J40" s="411"/>
      <c r="K40" s="412"/>
      <c r="L40" s="411"/>
      <c r="M40" s="413"/>
    </row>
    <row r="41" spans="1:13" x14ac:dyDescent="0.25">
      <c r="A41" s="1699"/>
      <c r="B41" s="1528"/>
      <c r="C41" s="37"/>
      <c r="D41" s="417" t="s">
        <v>132</v>
      </c>
      <c r="E41" s="417"/>
      <c r="F41" s="417" t="s">
        <v>133</v>
      </c>
      <c r="G41" s="417"/>
      <c r="H41" s="418"/>
      <c r="I41" s="418"/>
      <c r="J41" s="418"/>
      <c r="K41" s="418"/>
      <c r="L41" s="418"/>
      <c r="M41" s="419"/>
    </row>
    <row r="42" spans="1:13" x14ac:dyDescent="0.25">
      <c r="A42" s="1699"/>
      <c r="B42" s="1528"/>
      <c r="C42" s="37"/>
      <c r="D42" s="411"/>
      <c r="E42" s="412"/>
      <c r="F42" s="2179" t="s">
        <v>1850</v>
      </c>
      <c r="G42" s="2180"/>
      <c r="H42" s="414"/>
      <c r="I42" s="414"/>
      <c r="J42" s="414"/>
      <c r="K42" s="414"/>
      <c r="L42" s="414"/>
      <c r="M42" s="420"/>
    </row>
    <row r="43" spans="1:13" x14ac:dyDescent="0.25">
      <c r="A43" s="1699"/>
      <c r="B43" s="1528"/>
      <c r="C43" s="32"/>
      <c r="D43" s="16"/>
      <c r="E43" s="16"/>
      <c r="F43" s="16"/>
      <c r="G43" s="16"/>
      <c r="H43" s="1527"/>
      <c r="I43" s="1527"/>
      <c r="J43" s="27"/>
      <c r="K43" s="28"/>
      <c r="L43" s="27"/>
      <c r="M43" s="26"/>
    </row>
    <row r="44" spans="1:13" ht="18" customHeight="1" x14ac:dyDescent="0.25">
      <c r="A44" s="1699"/>
      <c r="B44" s="1539" t="s">
        <v>134</v>
      </c>
      <c r="C44" s="342"/>
      <c r="D44" s="136"/>
      <c r="E44" s="136"/>
      <c r="F44" s="136"/>
      <c r="G44" s="136"/>
      <c r="H44" s="136"/>
      <c r="I44" s="136"/>
      <c r="J44" s="136"/>
      <c r="K44" s="136"/>
      <c r="L44" s="15"/>
      <c r="M44" s="14"/>
    </row>
    <row r="45" spans="1:13" x14ac:dyDescent="0.25">
      <c r="A45" s="1699"/>
      <c r="B45" s="1528"/>
      <c r="C45" s="20"/>
      <c r="D45" s="23" t="s">
        <v>135</v>
      </c>
      <c r="E45" s="428" t="s">
        <v>136</v>
      </c>
      <c r="F45" s="2355" t="s">
        <v>137</v>
      </c>
      <c r="G45" s="2168"/>
      <c r="H45" s="2168"/>
      <c r="I45" s="2168"/>
      <c r="J45" s="2168"/>
      <c r="K45" s="429" t="s">
        <v>101</v>
      </c>
      <c r="L45" s="2356" t="s">
        <v>1613</v>
      </c>
      <c r="M45" s="2357"/>
    </row>
    <row r="46" spans="1:13" x14ac:dyDescent="0.25">
      <c r="A46" s="1699"/>
      <c r="B46" s="1528"/>
      <c r="C46" s="20"/>
      <c r="D46" s="19"/>
      <c r="E46" s="376" t="s">
        <v>933</v>
      </c>
      <c r="F46" s="2355"/>
      <c r="G46" s="2168"/>
      <c r="H46" s="2168"/>
      <c r="I46" s="2168"/>
      <c r="J46" s="2168"/>
      <c r="K46" s="358"/>
      <c r="L46" s="2358"/>
      <c r="M46" s="2359"/>
    </row>
    <row r="47" spans="1:13" x14ac:dyDescent="0.25">
      <c r="A47" s="1699"/>
      <c r="B47" s="1529"/>
      <c r="C47" s="17"/>
      <c r="D47" s="16"/>
      <c r="E47" s="16"/>
      <c r="F47" s="16"/>
      <c r="G47" s="16"/>
      <c r="H47" s="16"/>
      <c r="I47" s="16"/>
      <c r="J47" s="16"/>
      <c r="K47" s="16"/>
      <c r="L47" s="15"/>
      <c r="M47" s="14"/>
    </row>
    <row r="48" spans="1:13" x14ac:dyDescent="0.25">
      <c r="A48" s="1699"/>
      <c r="B48" s="13" t="s">
        <v>139</v>
      </c>
      <c r="C48" s="2032" t="s">
        <v>1851</v>
      </c>
      <c r="D48" s="2114"/>
      <c r="E48" s="2114"/>
      <c r="F48" s="2114"/>
      <c r="G48" s="2114"/>
      <c r="H48" s="2114"/>
      <c r="I48" s="2114"/>
      <c r="J48" s="2114"/>
      <c r="K48" s="2114"/>
      <c r="L48" s="2114"/>
      <c r="M48" s="2115"/>
    </row>
    <row r="49" spans="1:13" x14ac:dyDescent="0.25">
      <c r="A49" s="1699"/>
      <c r="B49" s="12" t="s">
        <v>141</v>
      </c>
      <c r="C49" s="2032" t="s">
        <v>1852</v>
      </c>
      <c r="D49" s="2114"/>
      <c r="E49" s="2114"/>
      <c r="F49" s="2114"/>
      <c r="G49" s="2114"/>
      <c r="H49" s="2114"/>
      <c r="I49" s="2114"/>
      <c r="J49" s="2114"/>
      <c r="K49" s="2114"/>
      <c r="L49" s="2114"/>
      <c r="M49" s="2115"/>
    </row>
    <row r="50" spans="1:13" x14ac:dyDescent="0.25">
      <c r="A50" s="1699"/>
      <c r="B50" s="12" t="s">
        <v>143</v>
      </c>
      <c r="C50" s="2032" t="s">
        <v>939</v>
      </c>
      <c r="D50" s="2114"/>
      <c r="E50" s="2114"/>
      <c r="F50" s="2114"/>
      <c r="G50" s="2114"/>
      <c r="H50" s="2114"/>
      <c r="I50" s="2114"/>
      <c r="J50" s="2114"/>
      <c r="K50" s="2114"/>
      <c r="L50" s="2114"/>
      <c r="M50" s="2115"/>
    </row>
    <row r="51" spans="1:13" x14ac:dyDescent="0.25">
      <c r="A51" s="1699"/>
      <c r="B51" s="12" t="s">
        <v>144</v>
      </c>
      <c r="C51" s="2032" t="s">
        <v>939</v>
      </c>
      <c r="D51" s="2114"/>
      <c r="E51" s="2114"/>
      <c r="F51" s="2114"/>
      <c r="G51" s="2114"/>
      <c r="H51" s="2114"/>
      <c r="I51" s="2114"/>
      <c r="J51" s="2114"/>
      <c r="K51" s="2114"/>
      <c r="L51" s="2114"/>
      <c r="M51" s="2115"/>
    </row>
    <row r="52" spans="1:13" ht="15.75" customHeight="1" x14ac:dyDescent="0.25">
      <c r="A52" s="1506" t="s">
        <v>60</v>
      </c>
      <c r="B52" s="7" t="s">
        <v>145</v>
      </c>
      <c r="C52" s="1849" t="s">
        <v>741</v>
      </c>
      <c r="D52" s="1850"/>
      <c r="E52" s="1850"/>
      <c r="F52" s="1850"/>
      <c r="G52" s="1850"/>
      <c r="H52" s="1850"/>
      <c r="I52" s="1850"/>
      <c r="J52" s="1850"/>
      <c r="K52" s="1850"/>
      <c r="L52" s="1850"/>
      <c r="M52" s="1851"/>
    </row>
    <row r="53" spans="1:13" x14ac:dyDescent="0.25">
      <c r="A53" s="1507"/>
      <c r="B53" s="7" t="s">
        <v>147</v>
      </c>
      <c r="C53" s="1849" t="s">
        <v>1616</v>
      </c>
      <c r="D53" s="1850"/>
      <c r="E53" s="1850"/>
      <c r="F53" s="1850"/>
      <c r="G53" s="1850"/>
      <c r="H53" s="1850"/>
      <c r="I53" s="1850"/>
      <c r="J53" s="1850"/>
      <c r="K53" s="1850"/>
      <c r="L53" s="1850"/>
      <c r="M53" s="1851"/>
    </row>
    <row r="54" spans="1:13" x14ac:dyDescent="0.25">
      <c r="A54" s="1507"/>
      <c r="B54" s="7" t="s">
        <v>149</v>
      </c>
      <c r="C54" s="1849" t="s">
        <v>582</v>
      </c>
      <c r="D54" s="1850"/>
      <c r="E54" s="1850"/>
      <c r="F54" s="1850"/>
      <c r="G54" s="1850"/>
      <c r="H54" s="1850"/>
      <c r="I54" s="1850"/>
      <c r="J54" s="1850"/>
      <c r="K54" s="1850"/>
      <c r="L54" s="1850"/>
      <c r="M54" s="1851"/>
    </row>
    <row r="55" spans="1:13" ht="15.75" customHeight="1" x14ac:dyDescent="0.25">
      <c r="A55" s="1507"/>
      <c r="B55" s="8" t="s">
        <v>151</v>
      </c>
      <c r="C55" s="1849" t="s">
        <v>1852</v>
      </c>
      <c r="D55" s="1850"/>
      <c r="E55" s="1850"/>
      <c r="F55" s="1850"/>
      <c r="G55" s="1850"/>
      <c r="H55" s="1850"/>
      <c r="I55" s="1850"/>
      <c r="J55" s="1850"/>
      <c r="K55" s="1850"/>
      <c r="L55" s="1850"/>
      <c r="M55" s="1851"/>
    </row>
    <row r="56" spans="1:13" ht="15.75" customHeight="1" x14ac:dyDescent="0.25">
      <c r="A56" s="1507"/>
      <c r="B56" s="7" t="s">
        <v>153</v>
      </c>
      <c r="C56" s="2169" t="s">
        <v>742</v>
      </c>
      <c r="D56" s="1850"/>
      <c r="E56" s="1850"/>
      <c r="F56" s="1850"/>
      <c r="G56" s="1850"/>
      <c r="H56" s="1850"/>
      <c r="I56" s="1850"/>
      <c r="J56" s="1850"/>
      <c r="K56" s="1850"/>
      <c r="L56" s="1850"/>
      <c r="M56" s="1851"/>
    </row>
    <row r="57" spans="1:13" ht="16.5" thickBot="1" x14ac:dyDescent="0.3">
      <c r="A57" s="1510"/>
      <c r="B57" s="7" t="s">
        <v>155</v>
      </c>
      <c r="C57" s="1849">
        <v>2203000</v>
      </c>
      <c r="D57" s="1850"/>
      <c r="E57" s="1850"/>
      <c r="F57" s="1850"/>
      <c r="G57" s="1850"/>
      <c r="H57" s="1850"/>
      <c r="I57" s="1850"/>
      <c r="J57" s="1850"/>
      <c r="K57" s="1850"/>
      <c r="L57" s="1850"/>
      <c r="M57" s="1851"/>
    </row>
    <row r="58" spans="1:13" ht="24.75" customHeight="1" x14ac:dyDescent="0.25">
      <c r="A58" s="1506" t="s">
        <v>156</v>
      </c>
      <c r="B58" s="6" t="s">
        <v>157</v>
      </c>
      <c r="C58" s="1849" t="s">
        <v>1617</v>
      </c>
      <c r="D58" s="1850"/>
      <c r="E58" s="1850"/>
      <c r="F58" s="1850"/>
      <c r="G58" s="1850"/>
      <c r="H58" s="1850"/>
      <c r="I58" s="1850"/>
      <c r="J58" s="1850"/>
      <c r="K58" s="1850"/>
      <c r="L58" s="1850"/>
      <c r="M58" s="1851"/>
    </row>
    <row r="59" spans="1:13" ht="24.75" customHeight="1" x14ac:dyDescent="0.25">
      <c r="A59" s="1507"/>
      <c r="B59" s="6" t="s">
        <v>158</v>
      </c>
      <c r="C59" s="1849" t="s">
        <v>1618</v>
      </c>
      <c r="D59" s="1850"/>
      <c r="E59" s="1850"/>
      <c r="F59" s="1850"/>
      <c r="G59" s="1850"/>
      <c r="H59" s="1850"/>
      <c r="I59" s="1850"/>
      <c r="J59" s="1850"/>
      <c r="K59" s="1850"/>
      <c r="L59" s="1850"/>
      <c r="M59" s="1851"/>
    </row>
    <row r="60" spans="1:13" ht="24.75" customHeight="1" thickBot="1" x14ac:dyDescent="0.3">
      <c r="A60" s="1507"/>
      <c r="B60" s="5" t="s">
        <v>79</v>
      </c>
      <c r="C60" s="1849" t="s">
        <v>582</v>
      </c>
      <c r="D60" s="1850"/>
      <c r="E60" s="1850"/>
      <c r="F60" s="1850"/>
      <c r="G60" s="1850"/>
      <c r="H60" s="1850"/>
      <c r="I60" s="1850"/>
      <c r="J60" s="1850"/>
      <c r="K60" s="1850"/>
      <c r="L60" s="1850"/>
      <c r="M60" s="1851"/>
    </row>
    <row r="61" spans="1:13" ht="33.950000000000003" customHeight="1" thickBot="1" x14ac:dyDescent="0.3">
      <c r="A61" s="4" t="s">
        <v>64</v>
      </c>
      <c r="B61" s="3"/>
      <c r="C61" s="1755"/>
      <c r="D61" s="2165"/>
      <c r="E61" s="2165"/>
      <c r="F61" s="2165"/>
      <c r="G61" s="2165"/>
      <c r="H61" s="2165"/>
      <c r="I61" s="2165"/>
      <c r="J61" s="2165"/>
      <c r="K61" s="2165"/>
      <c r="L61" s="2165"/>
      <c r="M61" s="2166"/>
    </row>
  </sheetData>
  <mergeCells count="52">
    <mergeCell ref="C4:E4"/>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B31:B33"/>
    <mergeCell ref="B34:B43"/>
    <mergeCell ref="F42:G42"/>
    <mergeCell ref="H43:I43"/>
    <mergeCell ref="F22:K22"/>
    <mergeCell ref="C12:M12"/>
    <mergeCell ref="C13:M13"/>
    <mergeCell ref="C14:D14"/>
    <mergeCell ref="F14:M14"/>
    <mergeCell ref="J29:L29"/>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eleccione de la lista desplegable" sqref="B4 B7 H7" xr:uid="{00000000-0002-0000-4A00-000000000000}"/>
    <dataValidation allowBlank="1" showInputMessage="1" showErrorMessage="1" prompt="Incluir una ficha por cada indicador, ya sea de producto o de resultado" sqref="B1" xr:uid="{00000000-0002-0000-4A00-000001000000}"/>
    <dataValidation allowBlank="1" showInputMessage="1" showErrorMessage="1" prompt="Identifique el ODS a que le apunta el indicador de producto. Seleccione de la lista desplegable._x000a_" sqref="B14" xr:uid="{00000000-0002-0000-4A00-000002000000}"/>
    <dataValidation allowBlank="1" showInputMessage="1" showErrorMessage="1" prompt="Identifique la meta ODS a que le apunta el indicador de producto. Seleccione de la lista desplegable." sqref="E14" xr:uid="{00000000-0002-0000-4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A00-000005000000}"/>
    <dataValidation type="list" allowBlank="1" showInputMessage="1" showErrorMessage="1" sqref="I7:M7" xr:uid="{00000000-0002-0000-4A00-000006000000}">
      <formula1>INDIRECT($C$7)</formula1>
    </dataValidation>
  </dataValidations>
  <hyperlinks>
    <hyperlink ref="C56" r:id="rId1" xr:uid="{00000000-0004-0000-4A00-000000000000}"/>
  </hyperlinks>
  <pageMargins left="0.7" right="0.7" top="0.75" bottom="0.75" header="0.3" footer="0.3"/>
  <pageSetup paperSize="9" orientation="portrait" horizontalDpi="1200" verticalDpi="1200"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B9ED"/>
  </sheetPr>
  <dimension ref="A1:M62"/>
  <sheetViews>
    <sheetView zoomScale="85" zoomScaleNormal="85" workbookViewId="0">
      <selection activeCell="C2" sqref="C2:M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1809</v>
      </c>
      <c r="C1" s="108"/>
      <c r="D1" s="108"/>
      <c r="E1" s="108"/>
      <c r="F1" s="108"/>
      <c r="G1" s="108"/>
      <c r="H1" s="108"/>
      <c r="I1" s="108"/>
      <c r="J1" s="108"/>
      <c r="K1" s="108"/>
      <c r="L1" s="108"/>
      <c r="M1" s="107"/>
    </row>
    <row r="2" spans="1:13" ht="15.75" customHeight="1" thickBot="1" x14ac:dyDescent="0.3">
      <c r="A2" s="1542" t="s">
        <v>67</v>
      </c>
      <c r="B2" s="106" t="s">
        <v>68</v>
      </c>
      <c r="C2" s="1810" t="s">
        <v>1853</v>
      </c>
      <c r="D2" s="1811"/>
      <c r="E2" s="1811"/>
      <c r="F2" s="1811"/>
      <c r="G2" s="1811"/>
      <c r="H2" s="1811"/>
      <c r="I2" s="1811"/>
      <c r="J2" s="1811"/>
      <c r="K2" s="1811"/>
      <c r="L2" s="1811"/>
      <c r="M2" s="1812"/>
    </row>
    <row r="3" spans="1:13" ht="31.5" customHeight="1" x14ac:dyDescent="0.25">
      <c r="A3" s="1543"/>
      <c r="B3" s="13" t="s">
        <v>1016</v>
      </c>
      <c r="C3" s="1545" t="s">
        <v>1854</v>
      </c>
      <c r="D3" s="1546"/>
      <c r="E3" s="1546"/>
      <c r="F3" s="1546"/>
      <c r="G3" s="1546"/>
      <c r="H3" s="1546"/>
      <c r="I3" s="1546"/>
      <c r="J3" s="1546"/>
      <c r="K3" s="1546"/>
      <c r="L3" s="1546"/>
      <c r="M3" s="1547"/>
    </row>
    <row r="4" spans="1:13" x14ac:dyDescent="0.25">
      <c r="A4" s="1543"/>
      <c r="B4" s="65" t="s">
        <v>72</v>
      </c>
      <c r="C4" s="104" t="s">
        <v>448</v>
      </c>
      <c r="D4" s="1832"/>
      <c r="E4" s="1552"/>
      <c r="F4" s="1749" t="s">
        <v>74</v>
      </c>
      <c r="G4" s="1750"/>
      <c r="H4" s="162">
        <v>413</v>
      </c>
      <c r="I4" s="1832"/>
      <c r="J4" s="1521"/>
      <c r="K4" s="1521"/>
      <c r="L4" s="1521"/>
      <c r="M4" s="1522"/>
    </row>
    <row r="5" spans="1:13" ht="15.75" customHeight="1" x14ac:dyDescent="0.25">
      <c r="A5" s="1543"/>
      <c r="B5" s="65" t="s">
        <v>75</v>
      </c>
      <c r="C5" s="1520" t="s">
        <v>1855</v>
      </c>
      <c r="D5" s="1521"/>
      <c r="E5" s="1521"/>
      <c r="F5" s="1521"/>
      <c r="G5" s="1521"/>
      <c r="H5" s="1521"/>
      <c r="I5" s="1521"/>
      <c r="J5" s="1521"/>
      <c r="K5" s="1521"/>
      <c r="L5" s="1521"/>
      <c r="M5" s="1522"/>
    </row>
    <row r="6" spans="1:13" ht="15.75" customHeight="1" x14ac:dyDescent="0.25">
      <c r="A6" s="1543"/>
      <c r="B6" s="65" t="s">
        <v>76</v>
      </c>
      <c r="C6" s="1520" t="s">
        <v>1856</v>
      </c>
      <c r="D6" s="1521"/>
      <c r="E6" s="1521"/>
      <c r="F6" s="1521"/>
      <c r="G6" s="1521"/>
      <c r="H6" s="1521"/>
      <c r="I6" s="1521"/>
      <c r="J6" s="1521"/>
      <c r="K6" s="1521"/>
      <c r="L6" s="1521"/>
      <c r="M6" s="1522"/>
    </row>
    <row r="7" spans="1:13" ht="15.75" customHeight="1" x14ac:dyDescent="0.25">
      <c r="A7" s="1543"/>
      <c r="B7" s="13" t="s">
        <v>929</v>
      </c>
      <c r="C7" s="1876" t="s">
        <v>581</v>
      </c>
      <c r="D7" s="1864"/>
      <c r="E7" s="99"/>
      <c r="F7" s="99"/>
      <c r="G7" s="98"/>
      <c r="H7" s="97" t="s">
        <v>79</v>
      </c>
      <c r="I7" s="2369" t="s">
        <v>719</v>
      </c>
      <c r="J7" s="2370"/>
      <c r="K7" s="2370"/>
      <c r="L7" s="2370"/>
      <c r="M7" s="2371"/>
    </row>
    <row r="8" spans="1:13" x14ac:dyDescent="0.25">
      <c r="A8" s="1543"/>
      <c r="B8" s="1689" t="s">
        <v>77</v>
      </c>
      <c r="C8" s="1710" t="s">
        <v>719</v>
      </c>
      <c r="D8" s="1711"/>
      <c r="E8" s="95"/>
      <c r="F8" s="95"/>
      <c r="G8" s="95"/>
      <c r="H8" s="95"/>
      <c r="I8" s="95"/>
      <c r="J8" s="95"/>
      <c r="K8" s="95"/>
      <c r="L8" s="61"/>
      <c r="M8" s="60"/>
    </row>
    <row r="9" spans="1:13" ht="15.75" customHeight="1" x14ac:dyDescent="0.25">
      <c r="A9" s="1543"/>
      <c r="B9" s="1690"/>
      <c r="C9" s="1712"/>
      <c r="D9" s="1713"/>
      <c r="E9" s="76"/>
      <c r="F9" s="1559"/>
      <c r="G9" s="1559"/>
      <c r="H9" s="76"/>
      <c r="I9" s="1559"/>
      <c r="J9" s="1559"/>
      <c r="K9" s="76"/>
      <c r="L9" s="15"/>
      <c r="M9" s="14"/>
    </row>
    <row r="10" spans="1:13" x14ac:dyDescent="0.25">
      <c r="A10" s="1543"/>
      <c r="B10" s="1691"/>
      <c r="C10" s="2372" t="s">
        <v>84</v>
      </c>
      <c r="D10" s="2373"/>
      <c r="E10" s="94"/>
      <c r="F10" s="2373" t="s">
        <v>84</v>
      </c>
      <c r="G10" s="2373"/>
      <c r="H10" s="94"/>
      <c r="I10" s="2373" t="s">
        <v>84</v>
      </c>
      <c r="J10" s="2373"/>
      <c r="K10" s="94"/>
      <c r="L10" s="16"/>
      <c r="M10" s="48"/>
    </row>
    <row r="11" spans="1:13" ht="100.5" customHeight="1" x14ac:dyDescent="0.25">
      <c r="A11" s="1543"/>
      <c r="B11" s="13" t="s">
        <v>85</v>
      </c>
      <c r="C11" s="1738" t="s">
        <v>1857</v>
      </c>
      <c r="D11" s="1739"/>
      <c r="E11" s="1739"/>
      <c r="F11" s="1739"/>
      <c r="G11" s="1739"/>
      <c r="H11" s="1739"/>
      <c r="I11" s="1739"/>
      <c r="J11" s="1739"/>
      <c r="K11" s="1739"/>
      <c r="L11" s="1739"/>
      <c r="M11" s="1740"/>
    </row>
    <row r="12" spans="1:13" ht="46.5" customHeight="1" x14ac:dyDescent="0.25">
      <c r="A12" s="1543"/>
      <c r="B12" s="13" t="s">
        <v>1021</v>
      </c>
      <c r="C12" s="1738" t="s">
        <v>1858</v>
      </c>
      <c r="D12" s="1739"/>
      <c r="E12" s="1739"/>
      <c r="F12" s="1739"/>
      <c r="G12" s="1739"/>
      <c r="H12" s="1739"/>
      <c r="I12" s="1739"/>
      <c r="J12" s="1739"/>
      <c r="K12" s="1739"/>
      <c r="L12" s="1739"/>
      <c r="M12" s="1740"/>
    </row>
    <row r="13" spans="1:13" ht="31.5" customHeight="1" x14ac:dyDescent="0.25">
      <c r="A13" s="1543"/>
      <c r="B13" s="13" t="s">
        <v>1023</v>
      </c>
      <c r="C13" s="1738" t="s">
        <v>1859</v>
      </c>
      <c r="D13" s="1739"/>
      <c r="E13" s="1739"/>
      <c r="F13" s="1739"/>
      <c r="G13" s="1739"/>
      <c r="H13" s="1739"/>
      <c r="I13" s="1739"/>
      <c r="J13" s="1739"/>
      <c r="K13" s="1739"/>
      <c r="L13" s="1739"/>
      <c r="M13" s="1740"/>
    </row>
    <row r="14" spans="1:13" ht="39.75" customHeight="1" x14ac:dyDescent="0.25">
      <c r="A14" s="1543"/>
      <c r="B14" s="1689" t="s">
        <v>1025</v>
      </c>
      <c r="C14" s="1738" t="s">
        <v>645</v>
      </c>
      <c r="D14" s="1768"/>
      <c r="E14" s="127" t="s">
        <v>1026</v>
      </c>
      <c r="F14" s="135" t="s">
        <v>1860</v>
      </c>
      <c r="G14" s="1767" t="s">
        <v>1711</v>
      </c>
      <c r="H14" s="1739"/>
      <c r="I14" s="1739"/>
      <c r="J14" s="1739"/>
      <c r="K14" s="1739"/>
      <c r="L14" s="1739"/>
      <c r="M14" s="1740"/>
    </row>
    <row r="15" spans="1:13" x14ac:dyDescent="0.25">
      <c r="A15" s="1543"/>
      <c r="B15" s="1690"/>
      <c r="C15" s="1738"/>
      <c r="D15" s="1739"/>
      <c r="E15" s="1739"/>
      <c r="F15" s="1739"/>
      <c r="G15" s="1739"/>
      <c r="H15" s="1739"/>
      <c r="I15" s="1739"/>
      <c r="J15" s="1739"/>
      <c r="K15" s="1739"/>
      <c r="L15" s="1739"/>
      <c r="M15" s="1740"/>
    </row>
    <row r="16" spans="1:13" ht="15.75" customHeight="1" x14ac:dyDescent="0.25">
      <c r="A16" s="1698" t="s">
        <v>48</v>
      </c>
      <c r="B16" s="12" t="s">
        <v>87</v>
      </c>
      <c r="C16" s="1846" t="s">
        <v>1861</v>
      </c>
      <c r="D16" s="1854"/>
      <c r="E16" s="1854"/>
      <c r="F16" s="1854"/>
      <c r="G16" s="1854"/>
      <c r="H16" s="1854"/>
      <c r="I16" s="1854"/>
      <c r="J16" s="1854"/>
      <c r="K16" s="1854"/>
      <c r="L16" s="1854"/>
      <c r="M16" s="1855"/>
    </row>
    <row r="17" spans="1:13" ht="96.75" customHeight="1" x14ac:dyDescent="0.25">
      <c r="A17" s="1699"/>
      <c r="B17" s="12" t="s">
        <v>1028</v>
      </c>
      <c r="C17" s="1776" t="s">
        <v>1862</v>
      </c>
      <c r="D17" s="1777"/>
      <c r="E17" s="1777"/>
      <c r="F17" s="1777"/>
      <c r="G17" s="1777"/>
      <c r="H17" s="1777"/>
      <c r="I17" s="1777"/>
      <c r="J17" s="1777"/>
      <c r="K17" s="1777"/>
      <c r="L17" s="1777"/>
      <c r="M17" s="1778"/>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933</v>
      </c>
      <c r="E23" s="131" t="s">
        <v>101</v>
      </c>
      <c r="F23" s="82" t="s">
        <v>102</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c r="K26" s="146"/>
      <c r="L26" s="15"/>
      <c r="M26" s="14"/>
    </row>
    <row r="27" spans="1:13" x14ac:dyDescent="0.25">
      <c r="A27" s="1699"/>
      <c r="B27" s="1528"/>
      <c r="C27" s="324" t="s">
        <v>107</v>
      </c>
      <c r="D27" s="79"/>
      <c r="E27" s="15"/>
      <c r="F27" s="131" t="s">
        <v>108</v>
      </c>
      <c r="G27" s="135" t="s">
        <v>933</v>
      </c>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44" t="s">
        <v>111</v>
      </c>
      <c r="E30" s="146"/>
      <c r="F30" s="145" t="s">
        <v>112</v>
      </c>
      <c r="G30" s="135" t="s">
        <v>111</v>
      </c>
      <c r="H30" s="146"/>
      <c r="I30" s="145" t="s">
        <v>113</v>
      </c>
      <c r="J30" s="333"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339">
        <v>2034</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t="s">
        <v>342</v>
      </c>
      <c r="E37" s="36"/>
      <c r="F37" s="29">
        <v>1</v>
      </c>
      <c r="G37" s="36"/>
      <c r="H37" s="29">
        <v>1</v>
      </c>
      <c r="I37" s="36"/>
      <c r="J37" s="29">
        <v>1</v>
      </c>
      <c r="K37" s="36"/>
      <c r="L37" s="29">
        <v>1</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v>1</v>
      </c>
      <c r="E39" s="36"/>
      <c r="F39" s="29">
        <v>1</v>
      </c>
      <c r="G39" s="36"/>
      <c r="H39" s="29">
        <v>1</v>
      </c>
      <c r="I39" s="36"/>
      <c r="J39" s="29">
        <v>1</v>
      </c>
      <c r="K39" s="36"/>
      <c r="L39" s="29">
        <v>1</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v>1</v>
      </c>
      <c r="E41" s="36"/>
      <c r="F41" s="29">
        <v>1</v>
      </c>
      <c r="G41" s="36"/>
      <c r="H41" s="29">
        <v>1</v>
      </c>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v>1</v>
      </c>
      <c r="G43" s="1525"/>
      <c r="H43" s="2380"/>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2381" t="s">
        <v>99</v>
      </c>
      <c r="H46" s="2382"/>
      <c r="I46" s="2382"/>
      <c r="J46" s="2383"/>
      <c r="K46" s="156" t="s">
        <v>101</v>
      </c>
      <c r="L46" s="1532" t="s">
        <v>1613</v>
      </c>
      <c r="M46" s="1533"/>
    </row>
    <row r="47" spans="1:13" x14ac:dyDescent="0.25">
      <c r="A47" s="1699"/>
      <c r="B47" s="1528"/>
      <c r="C47" s="20"/>
      <c r="D47" s="19"/>
      <c r="E47" s="161" t="s">
        <v>100</v>
      </c>
      <c r="F47" s="1730"/>
      <c r="G47" s="2384"/>
      <c r="H47" s="1559"/>
      <c r="I47" s="1559"/>
      <c r="J47" s="2385"/>
      <c r="K47" s="15"/>
      <c r="L47" s="1534"/>
      <c r="M47" s="1535"/>
    </row>
    <row r="48" spans="1:13" x14ac:dyDescent="0.25">
      <c r="A48" s="1699"/>
      <c r="B48" s="1529"/>
      <c r="C48" s="17"/>
      <c r="D48" s="16"/>
      <c r="E48" s="16"/>
      <c r="F48" s="16"/>
      <c r="G48" s="16"/>
      <c r="H48" s="16"/>
      <c r="I48" s="16"/>
      <c r="J48" s="16"/>
      <c r="K48" s="16"/>
      <c r="L48" s="15"/>
      <c r="M48" s="14"/>
    </row>
    <row r="49" spans="1:13" ht="75.75" customHeight="1" x14ac:dyDescent="0.25">
      <c r="A49" s="1699"/>
      <c r="B49" s="13" t="s">
        <v>139</v>
      </c>
      <c r="C49" s="1846" t="s">
        <v>1863</v>
      </c>
      <c r="D49" s="1854"/>
      <c r="E49" s="1854"/>
      <c r="F49" s="1854"/>
      <c r="G49" s="1854"/>
      <c r="H49" s="1854"/>
      <c r="I49" s="1854"/>
      <c r="J49" s="1854"/>
      <c r="K49" s="1854"/>
      <c r="L49" s="1854"/>
      <c r="M49" s="1855"/>
    </row>
    <row r="50" spans="1:13" ht="15.75" customHeight="1" x14ac:dyDescent="0.25">
      <c r="A50" s="1699"/>
      <c r="B50" s="12" t="s">
        <v>141</v>
      </c>
      <c r="C50" s="2240" t="s">
        <v>1864</v>
      </c>
      <c r="D50" s="2241"/>
      <c r="E50" s="2241"/>
      <c r="F50" s="2241"/>
      <c r="G50" s="2241"/>
      <c r="H50" s="2241"/>
      <c r="I50" s="2241"/>
      <c r="J50" s="2241"/>
      <c r="K50" s="2241"/>
      <c r="L50" s="2241"/>
      <c r="M50" s="2242"/>
    </row>
    <row r="51" spans="1:13" x14ac:dyDescent="0.25">
      <c r="A51" s="1699"/>
      <c r="B51" s="12" t="s">
        <v>143</v>
      </c>
      <c r="C51" s="1846">
        <v>60</v>
      </c>
      <c r="D51" s="1854"/>
      <c r="E51" s="1854"/>
      <c r="F51" s="1854"/>
      <c r="G51" s="1854"/>
      <c r="H51" s="1854"/>
      <c r="I51" s="1854"/>
      <c r="J51" s="1854"/>
      <c r="K51" s="1854"/>
      <c r="L51" s="1854"/>
      <c r="M51" s="1855"/>
    </row>
    <row r="52" spans="1:13" x14ac:dyDescent="0.25">
      <c r="A52" s="1699"/>
      <c r="B52" s="12" t="s">
        <v>144</v>
      </c>
      <c r="C52" s="2195">
        <v>45353</v>
      </c>
      <c r="D52" s="2226"/>
      <c r="E52" s="2226"/>
      <c r="F52" s="2226"/>
      <c r="G52" s="2226"/>
      <c r="H52" s="2226"/>
      <c r="I52" s="2226"/>
      <c r="J52" s="2226"/>
      <c r="K52" s="2226"/>
      <c r="L52" s="2226"/>
      <c r="M52" s="2376"/>
    </row>
    <row r="53" spans="1:13" ht="15.75" customHeight="1" x14ac:dyDescent="0.25">
      <c r="A53" s="1506" t="s">
        <v>60</v>
      </c>
      <c r="B53" s="7" t="s">
        <v>145</v>
      </c>
      <c r="C53" s="1520" t="s">
        <v>1865</v>
      </c>
      <c r="D53" s="1521"/>
      <c r="E53" s="1521"/>
      <c r="F53" s="1521"/>
      <c r="G53" s="1521"/>
      <c r="H53" s="1521"/>
      <c r="I53" s="1521"/>
      <c r="J53" s="1521"/>
      <c r="K53" s="1521"/>
      <c r="L53" s="1521"/>
      <c r="M53" s="1522"/>
    </row>
    <row r="54" spans="1:13" ht="15.75" customHeight="1" x14ac:dyDescent="0.25">
      <c r="A54" s="1507"/>
      <c r="B54" s="7" t="s">
        <v>147</v>
      </c>
      <c r="C54" s="1520" t="s">
        <v>1866</v>
      </c>
      <c r="D54" s="1521"/>
      <c r="E54" s="1521"/>
      <c r="F54" s="1521"/>
      <c r="G54" s="1521"/>
      <c r="H54" s="1521"/>
      <c r="I54" s="1521"/>
      <c r="J54" s="1521"/>
      <c r="K54" s="1521"/>
      <c r="L54" s="1521"/>
      <c r="M54" s="1522"/>
    </row>
    <row r="55" spans="1:13" ht="15.75" customHeight="1" x14ac:dyDescent="0.25">
      <c r="A55" s="1507"/>
      <c r="B55" s="7" t="s">
        <v>149</v>
      </c>
      <c r="C55" s="1520" t="s">
        <v>719</v>
      </c>
      <c r="D55" s="1521"/>
      <c r="E55" s="1521"/>
      <c r="F55" s="1521"/>
      <c r="G55" s="1521"/>
      <c r="H55" s="1521"/>
      <c r="I55" s="1521"/>
      <c r="J55" s="1521"/>
      <c r="K55" s="1521"/>
      <c r="L55" s="1521"/>
      <c r="M55" s="1522"/>
    </row>
    <row r="56" spans="1:13" ht="15.75" customHeight="1" x14ac:dyDescent="0.25">
      <c r="A56" s="1507"/>
      <c r="B56" s="8" t="s">
        <v>151</v>
      </c>
      <c r="C56" s="1520" t="s">
        <v>750</v>
      </c>
      <c r="D56" s="1521"/>
      <c r="E56" s="1521"/>
      <c r="F56" s="1521"/>
      <c r="G56" s="1521"/>
      <c r="H56" s="1521"/>
      <c r="I56" s="1521"/>
      <c r="J56" s="1521"/>
      <c r="K56" s="1521"/>
      <c r="L56" s="1521"/>
      <c r="M56" s="1522"/>
    </row>
    <row r="57" spans="1:13" ht="15.75" customHeight="1" x14ac:dyDescent="0.25">
      <c r="A57" s="1507"/>
      <c r="B57" s="7" t="s">
        <v>153</v>
      </c>
      <c r="C57" s="2377" t="s">
        <v>752</v>
      </c>
      <c r="D57" s="2378"/>
      <c r="E57" s="2378"/>
      <c r="F57" s="2378"/>
      <c r="G57" s="2378"/>
      <c r="H57" s="2378"/>
      <c r="I57" s="2378"/>
      <c r="J57" s="2378"/>
      <c r="K57" s="2378"/>
      <c r="L57" s="2378"/>
      <c r="M57" s="2379"/>
    </row>
    <row r="58" spans="1:13" ht="16.5" thickBot="1" x14ac:dyDescent="0.3">
      <c r="A58" s="1510"/>
      <c r="B58" s="7" t="s">
        <v>155</v>
      </c>
      <c r="C58" s="1520">
        <v>3107688787</v>
      </c>
      <c r="D58" s="1521"/>
      <c r="E58" s="1521"/>
      <c r="F58" s="1521"/>
      <c r="G58" s="1521"/>
      <c r="H58" s="1521"/>
      <c r="I58" s="1521"/>
      <c r="J58" s="1521"/>
      <c r="K58" s="1521"/>
      <c r="L58" s="1521"/>
      <c r="M58" s="1522"/>
    </row>
    <row r="59" spans="1:13" ht="15.75" customHeight="1" x14ac:dyDescent="0.25">
      <c r="A59" s="1506" t="s">
        <v>156</v>
      </c>
      <c r="B59" s="6" t="s">
        <v>157</v>
      </c>
      <c r="C59" s="1520" t="s">
        <v>1827</v>
      </c>
      <c r="D59" s="1521"/>
      <c r="E59" s="1521"/>
      <c r="F59" s="1521"/>
      <c r="G59" s="1521"/>
      <c r="H59" s="1521"/>
      <c r="I59" s="1521"/>
      <c r="J59" s="1521"/>
      <c r="K59" s="1521"/>
      <c r="L59" s="1521"/>
      <c r="M59" s="1522"/>
    </row>
    <row r="60" spans="1:13" ht="30" customHeight="1" x14ac:dyDescent="0.25">
      <c r="A60" s="1507"/>
      <c r="B60" s="6" t="s">
        <v>158</v>
      </c>
      <c r="C60" s="1520" t="s">
        <v>1828</v>
      </c>
      <c r="D60" s="1521"/>
      <c r="E60" s="1521"/>
      <c r="F60" s="1521"/>
      <c r="G60" s="1521"/>
      <c r="H60" s="1521"/>
      <c r="I60" s="1521"/>
      <c r="J60" s="1521"/>
      <c r="K60" s="1521"/>
      <c r="L60" s="1521"/>
      <c r="M60" s="1522"/>
    </row>
    <row r="61" spans="1:13" ht="30" customHeight="1" thickBot="1" x14ac:dyDescent="0.3">
      <c r="A61" s="1507"/>
      <c r="B61" s="5" t="s">
        <v>79</v>
      </c>
      <c r="C61" s="1520" t="s">
        <v>719</v>
      </c>
      <c r="D61" s="1521"/>
      <c r="E61" s="1521"/>
      <c r="F61" s="1521"/>
      <c r="G61" s="1521"/>
      <c r="H61" s="1521"/>
      <c r="I61" s="1521"/>
      <c r="J61" s="1521"/>
      <c r="K61" s="1521"/>
      <c r="L61" s="1521"/>
      <c r="M61" s="1522"/>
    </row>
    <row r="62" spans="1:13" ht="36.75" customHeight="1" thickBot="1" x14ac:dyDescent="0.3">
      <c r="A62" s="4" t="s">
        <v>64</v>
      </c>
      <c r="B62" s="3"/>
      <c r="C62" s="1826" t="s">
        <v>1867</v>
      </c>
      <c r="D62" s="2374"/>
      <c r="E62" s="2374"/>
      <c r="F62" s="2374"/>
      <c r="G62" s="2374"/>
      <c r="H62" s="2374"/>
      <c r="I62" s="2374"/>
      <c r="J62" s="2374"/>
      <c r="K62" s="2374"/>
      <c r="L62" s="2374"/>
      <c r="M62" s="2375"/>
    </row>
  </sheetData>
  <mergeCells count="53">
    <mergeCell ref="C8:D9"/>
    <mergeCell ref="A59:A61"/>
    <mergeCell ref="C59:M59"/>
    <mergeCell ref="C60:M60"/>
    <mergeCell ref="C61:M61"/>
    <mergeCell ref="C51:M51"/>
    <mergeCell ref="F43:G43"/>
    <mergeCell ref="H43:I43"/>
    <mergeCell ref="B45:B48"/>
    <mergeCell ref="F46:F47"/>
    <mergeCell ref="G46:J47"/>
    <mergeCell ref="L46:M47"/>
    <mergeCell ref="C49:M49"/>
    <mergeCell ref="C50:M50"/>
    <mergeCell ref="I10:J10"/>
    <mergeCell ref="C11:M11"/>
    <mergeCell ref="C62:M62"/>
    <mergeCell ref="C52:M52"/>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C13:M13"/>
    <mergeCell ref="B14:B15"/>
    <mergeCell ref="C14:D14"/>
    <mergeCell ref="G14:M14"/>
    <mergeCell ref="C15:M15"/>
    <mergeCell ref="A2:A15"/>
    <mergeCell ref="C2:M2"/>
    <mergeCell ref="C3:M3"/>
    <mergeCell ref="D4:E4"/>
    <mergeCell ref="F4:G4"/>
    <mergeCell ref="I4:M4"/>
    <mergeCell ref="C5:M5"/>
    <mergeCell ref="C6:M6"/>
    <mergeCell ref="C7:D7"/>
    <mergeCell ref="I7:M7"/>
    <mergeCell ref="B8:B10"/>
    <mergeCell ref="F9:G9"/>
    <mergeCell ref="I9:J9"/>
    <mergeCell ref="C10:D10"/>
    <mergeCell ref="F10:G10"/>
    <mergeCell ref="C12:M12"/>
  </mergeCells>
  <dataValidations count="6">
    <dataValidation allowBlank="1" showInputMessage="1" showErrorMessage="1" prompt="Seleccione de la lista desplegable" sqref="B4 B7 H7:I7" xr:uid="{00000000-0002-0000-4B00-000000000000}"/>
    <dataValidation allowBlank="1" showInputMessage="1" showErrorMessage="1" prompt="Incluir una ficha por cada indicador, ya sea de producto o de resultado" sqref="B1" xr:uid="{00000000-0002-0000-4B00-000001000000}"/>
    <dataValidation allowBlank="1" showInputMessage="1" showErrorMessage="1" prompt="Identifique el ODS a que le apunta el indicador de producto. Seleccione de la lista desplegable._x000a_" sqref="B14:B15" xr:uid="{00000000-0002-0000-4B00-000002000000}"/>
    <dataValidation allowBlank="1" showInputMessage="1" showErrorMessage="1" prompt="Identifique la meta ODS a que le apunta el indicador de producto. Seleccione de la lista desplegable." sqref="C14 E14" xr:uid="{00000000-0002-0000-4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B00-000005000000}"/>
  </dataValidations>
  <hyperlinks>
    <hyperlink ref="C57" r:id="rId1" xr:uid="{00000000-0004-0000-4B00-000000000000}"/>
  </hyperlinks>
  <pageMargins left="0.7" right="0.7" top="0.75" bottom="0.75" header="0.3" footer="0.3"/>
  <pageSetup paperSize="9" orientation="portrait" horizontalDpi="1200" verticalDpi="12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B9ED"/>
  </sheetPr>
  <dimension ref="A1:M62"/>
  <sheetViews>
    <sheetView topLeftCell="B1" zoomScaleNormal="100" workbookViewId="0">
      <selection activeCell="C2" sqref="C2:M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720"/>
      <c r="B1" s="721" t="s">
        <v>1868</v>
      </c>
      <c r="C1" s="722"/>
      <c r="D1" s="722"/>
      <c r="E1" s="722"/>
      <c r="F1" s="722"/>
      <c r="G1" s="722"/>
      <c r="H1" s="722"/>
      <c r="I1" s="722"/>
      <c r="J1" s="722"/>
      <c r="K1" s="722"/>
      <c r="L1" s="722"/>
      <c r="M1" s="723"/>
    </row>
    <row r="2" spans="1:13" ht="15.75" customHeight="1" thickBot="1" x14ac:dyDescent="0.3">
      <c r="A2" s="1892" t="s">
        <v>67</v>
      </c>
      <c r="B2" s="106" t="s">
        <v>68</v>
      </c>
      <c r="C2" s="1744" t="s">
        <v>755</v>
      </c>
      <c r="D2" s="1745"/>
      <c r="E2" s="1745"/>
      <c r="F2" s="1745"/>
      <c r="G2" s="1745"/>
      <c r="H2" s="1745"/>
      <c r="I2" s="1745"/>
      <c r="J2" s="1745"/>
      <c r="K2" s="1745"/>
      <c r="L2" s="1745"/>
      <c r="M2" s="1746"/>
    </row>
    <row r="3" spans="1:13" ht="31.5" customHeight="1" x14ac:dyDescent="0.25">
      <c r="A3" s="1893"/>
      <c r="B3" s="13" t="s">
        <v>1016</v>
      </c>
      <c r="C3" s="1545" t="s">
        <v>1854</v>
      </c>
      <c r="D3" s="1546"/>
      <c r="E3" s="1546"/>
      <c r="F3" s="1546"/>
      <c r="G3" s="1546"/>
      <c r="H3" s="1546"/>
      <c r="I3" s="1546"/>
      <c r="J3" s="1546"/>
      <c r="K3" s="1546"/>
      <c r="L3" s="1546"/>
      <c r="M3" s="1547"/>
    </row>
    <row r="4" spans="1:13" x14ac:dyDescent="0.25">
      <c r="A4" s="1893"/>
      <c r="B4" s="65" t="s">
        <v>72</v>
      </c>
      <c r="C4" s="104" t="s">
        <v>448</v>
      </c>
      <c r="D4" s="1832"/>
      <c r="E4" s="1552"/>
      <c r="F4" s="1553" t="s">
        <v>74</v>
      </c>
      <c r="G4" s="1554"/>
      <c r="H4" s="162">
        <v>383</v>
      </c>
      <c r="I4" s="1747"/>
      <c r="J4" s="1550"/>
      <c r="K4" s="1550"/>
      <c r="L4" s="1550"/>
      <c r="M4" s="1551"/>
    </row>
    <row r="5" spans="1:13" x14ac:dyDescent="0.25">
      <c r="A5" s="1893"/>
      <c r="B5" s="65" t="s">
        <v>75</v>
      </c>
      <c r="C5" s="1520"/>
      <c r="D5" s="1521"/>
      <c r="E5" s="1521"/>
      <c r="F5" s="1521"/>
      <c r="G5" s="1521"/>
      <c r="H5" s="1521"/>
      <c r="I5" s="1521"/>
      <c r="J5" s="1521"/>
      <c r="K5" s="1521"/>
      <c r="L5" s="1521"/>
      <c r="M5" s="1522"/>
    </row>
    <row r="6" spans="1:13" ht="15.75" customHeight="1" x14ac:dyDescent="0.25">
      <c r="A6" s="1893"/>
      <c r="B6" s="65" t="s">
        <v>76</v>
      </c>
      <c r="C6" s="1548" t="s">
        <v>1869</v>
      </c>
      <c r="D6" s="1550"/>
      <c r="E6" s="1550"/>
      <c r="F6" s="1550"/>
      <c r="G6" s="1550"/>
      <c r="H6" s="1550"/>
      <c r="I6" s="1550"/>
      <c r="J6" s="1550"/>
      <c r="K6" s="1550"/>
      <c r="L6" s="1550"/>
      <c r="M6" s="1551"/>
    </row>
    <row r="7" spans="1:13" x14ac:dyDescent="0.25">
      <c r="A7" s="1893"/>
      <c r="B7" s="13" t="s">
        <v>929</v>
      </c>
      <c r="C7" s="1876" t="s">
        <v>581</v>
      </c>
      <c r="D7" s="1864"/>
      <c r="E7" s="99"/>
      <c r="F7" s="99"/>
      <c r="G7" s="98"/>
      <c r="H7" s="97" t="s">
        <v>79</v>
      </c>
      <c r="I7" s="2369" t="s">
        <v>719</v>
      </c>
      <c r="J7" s="2370"/>
      <c r="K7" s="2370"/>
      <c r="L7" s="2370"/>
      <c r="M7" s="2371"/>
    </row>
    <row r="8" spans="1:13" x14ac:dyDescent="0.25">
      <c r="A8" s="1893"/>
      <c r="B8" s="1689" t="s">
        <v>77</v>
      </c>
      <c r="C8" s="1710" t="s">
        <v>719</v>
      </c>
      <c r="D8" s="1711"/>
      <c r="E8" s="95"/>
      <c r="F8" s="95"/>
      <c r="G8" s="95"/>
      <c r="H8" s="95"/>
      <c r="I8" s="95"/>
      <c r="J8" s="95"/>
      <c r="K8" s="95"/>
      <c r="L8" s="61"/>
      <c r="M8" s="60"/>
    </row>
    <row r="9" spans="1:13" ht="15.75" customHeight="1" x14ac:dyDescent="0.25">
      <c r="A9" s="1893"/>
      <c r="B9" s="1690"/>
      <c r="C9" s="1712"/>
      <c r="D9" s="1713"/>
      <c r="E9" s="76"/>
      <c r="F9" s="1559"/>
      <c r="G9" s="1559"/>
      <c r="H9" s="76"/>
      <c r="I9" s="1559"/>
      <c r="J9" s="1559"/>
      <c r="K9" s="76"/>
      <c r="L9" s="15"/>
      <c r="M9" s="14"/>
    </row>
    <row r="10" spans="1:13" x14ac:dyDescent="0.25">
      <c r="A10" s="1893"/>
      <c r="B10" s="1691"/>
      <c r="C10" s="2372" t="s">
        <v>84</v>
      </c>
      <c r="D10" s="2373"/>
      <c r="E10" s="94"/>
      <c r="F10" s="2373" t="s">
        <v>84</v>
      </c>
      <c r="G10" s="2373"/>
      <c r="H10" s="94"/>
      <c r="I10" s="2373" t="s">
        <v>84</v>
      </c>
      <c r="J10" s="2373"/>
      <c r="K10" s="94"/>
      <c r="L10" s="16"/>
      <c r="M10" s="48"/>
    </row>
    <row r="11" spans="1:13" ht="41.25" customHeight="1" x14ac:dyDescent="0.25">
      <c r="A11" s="1893"/>
      <c r="B11" s="13" t="s">
        <v>85</v>
      </c>
      <c r="C11" s="1724" t="s">
        <v>1870</v>
      </c>
      <c r="D11" s="1725"/>
      <c r="E11" s="1725"/>
      <c r="F11" s="1725"/>
      <c r="G11" s="1725"/>
      <c r="H11" s="1725"/>
      <c r="I11" s="1725"/>
      <c r="J11" s="1725"/>
      <c r="K11" s="1725"/>
      <c r="L11" s="1725"/>
      <c r="M11" s="1726"/>
    </row>
    <row r="12" spans="1:13" ht="117.75" customHeight="1" x14ac:dyDescent="0.25">
      <c r="A12" s="1893"/>
      <c r="B12" s="13" t="s">
        <v>1021</v>
      </c>
      <c r="C12" s="1724" t="s">
        <v>1871</v>
      </c>
      <c r="D12" s="1725"/>
      <c r="E12" s="1725"/>
      <c r="F12" s="1725"/>
      <c r="G12" s="1725"/>
      <c r="H12" s="1725"/>
      <c r="I12" s="1725"/>
      <c r="J12" s="1725"/>
      <c r="K12" s="1725"/>
      <c r="L12" s="1725"/>
      <c r="M12" s="1726"/>
    </row>
    <row r="13" spans="1:13" ht="31.5" x14ac:dyDescent="0.25">
      <c r="A13" s="1893"/>
      <c r="B13" s="13" t="s">
        <v>1023</v>
      </c>
      <c r="C13" s="1738" t="s">
        <v>1859</v>
      </c>
      <c r="D13" s="1739"/>
      <c r="E13" s="1739"/>
      <c r="F13" s="1739"/>
      <c r="G13" s="1739"/>
      <c r="H13" s="1739"/>
      <c r="I13" s="1739"/>
      <c r="J13" s="1739"/>
      <c r="K13" s="1739"/>
      <c r="L13" s="1739"/>
      <c r="M13" s="1740"/>
    </row>
    <row r="14" spans="1:13" ht="39.75" customHeight="1" x14ac:dyDescent="0.25">
      <c r="A14" s="1893"/>
      <c r="B14" s="1689" t="s">
        <v>1025</v>
      </c>
      <c r="C14" s="1738" t="s">
        <v>757</v>
      </c>
      <c r="D14" s="1768"/>
      <c r="E14" s="127" t="s">
        <v>1026</v>
      </c>
      <c r="F14" s="135" t="s">
        <v>1872</v>
      </c>
      <c r="G14" s="1767" t="s">
        <v>1873</v>
      </c>
      <c r="H14" s="1739"/>
      <c r="I14" s="1739"/>
      <c r="J14" s="1739"/>
      <c r="K14" s="1739"/>
      <c r="L14" s="1739"/>
      <c r="M14" s="1740"/>
    </row>
    <row r="15" spans="1:13" x14ac:dyDescent="0.25">
      <c r="A15" s="1893"/>
      <c r="B15" s="1690"/>
      <c r="C15" s="1738"/>
      <c r="D15" s="1739"/>
      <c r="E15" s="1739"/>
      <c r="F15" s="1739"/>
      <c r="G15" s="1739"/>
      <c r="H15" s="1739"/>
      <c r="I15" s="1739"/>
      <c r="J15" s="1739"/>
      <c r="K15" s="1739"/>
      <c r="L15" s="1739"/>
      <c r="M15" s="1740"/>
    </row>
    <row r="16" spans="1:13" x14ac:dyDescent="0.25">
      <c r="A16" s="1536" t="s">
        <v>48</v>
      </c>
      <c r="B16" s="12" t="s">
        <v>87</v>
      </c>
      <c r="C16" s="1846" t="s">
        <v>1861</v>
      </c>
      <c r="D16" s="1854"/>
      <c r="E16" s="1854"/>
      <c r="F16" s="1854"/>
      <c r="G16" s="1854"/>
      <c r="H16" s="1854"/>
      <c r="I16" s="1854"/>
      <c r="J16" s="1854"/>
      <c r="K16" s="1854"/>
      <c r="L16" s="1854"/>
      <c r="M16" s="1855"/>
    </row>
    <row r="17" spans="1:13" ht="96.75" customHeight="1" x14ac:dyDescent="0.25">
      <c r="A17" s="1537"/>
      <c r="B17" s="12" t="s">
        <v>1028</v>
      </c>
      <c r="C17" s="1776" t="s">
        <v>756</v>
      </c>
      <c r="D17" s="1777"/>
      <c r="E17" s="1777"/>
      <c r="F17" s="1777"/>
      <c r="G17" s="1777"/>
      <c r="H17" s="1777"/>
      <c r="I17" s="1777"/>
      <c r="J17" s="1777"/>
      <c r="K17" s="1777"/>
      <c r="L17" s="1777"/>
      <c r="M17" s="1778"/>
    </row>
    <row r="18" spans="1:13" ht="8.25" customHeight="1" x14ac:dyDescent="0.25">
      <c r="A18" s="1537"/>
      <c r="B18" s="1539" t="s">
        <v>89</v>
      </c>
      <c r="C18" s="92"/>
      <c r="D18" s="91"/>
      <c r="E18" s="91"/>
      <c r="F18" s="91"/>
      <c r="G18" s="91"/>
      <c r="H18" s="91"/>
      <c r="I18" s="91"/>
      <c r="J18" s="91"/>
      <c r="K18" s="91"/>
      <c r="L18" s="91"/>
      <c r="M18" s="90"/>
    </row>
    <row r="19" spans="1:13" ht="9" customHeight="1" x14ac:dyDescent="0.25">
      <c r="A19" s="1537"/>
      <c r="B19" s="1528"/>
      <c r="C19" s="89"/>
      <c r="D19" s="88"/>
      <c r="E19" s="87"/>
      <c r="F19" s="88"/>
      <c r="G19" s="87"/>
      <c r="H19" s="88"/>
      <c r="I19" s="87"/>
      <c r="J19" s="88"/>
      <c r="K19" s="87"/>
      <c r="L19" s="87"/>
      <c r="M19" s="42"/>
    </row>
    <row r="20" spans="1:13" x14ac:dyDescent="0.25">
      <c r="A20" s="1537"/>
      <c r="B20" s="1528"/>
      <c r="C20" s="324" t="s">
        <v>90</v>
      </c>
      <c r="D20" s="132"/>
      <c r="E20" s="131" t="s">
        <v>91</v>
      </c>
      <c r="F20" s="132"/>
      <c r="G20" s="131" t="s">
        <v>92</v>
      </c>
      <c r="H20" s="132"/>
      <c r="I20" s="131" t="s">
        <v>93</v>
      </c>
      <c r="J20" s="133"/>
      <c r="K20" s="131"/>
      <c r="L20" s="131"/>
      <c r="M20" s="134"/>
    </row>
    <row r="21" spans="1:13" x14ac:dyDescent="0.25">
      <c r="A21" s="1537"/>
      <c r="B21" s="1528"/>
      <c r="C21" s="324" t="s">
        <v>94</v>
      </c>
      <c r="D21" s="161"/>
      <c r="E21" s="131" t="s">
        <v>95</v>
      </c>
      <c r="F21" s="135"/>
      <c r="G21" s="131" t="s">
        <v>96</v>
      </c>
      <c r="H21" s="135"/>
      <c r="I21" s="131"/>
      <c r="J21" s="136"/>
      <c r="K21" s="131"/>
      <c r="L21" s="131"/>
      <c r="M21" s="134"/>
    </row>
    <row r="22" spans="1:13" x14ac:dyDescent="0.25">
      <c r="A22" s="1537"/>
      <c r="B22" s="1528"/>
      <c r="C22" s="324" t="s">
        <v>97</v>
      </c>
      <c r="D22" s="161"/>
      <c r="E22" s="131" t="s">
        <v>98</v>
      </c>
      <c r="F22" s="161"/>
      <c r="G22" s="131"/>
      <c r="H22" s="136"/>
      <c r="I22" s="131"/>
      <c r="J22" s="136"/>
      <c r="K22" s="131"/>
      <c r="L22" s="131"/>
      <c r="M22" s="134"/>
    </row>
    <row r="23" spans="1:13" x14ac:dyDescent="0.25">
      <c r="A23" s="1537"/>
      <c r="B23" s="1528"/>
      <c r="C23" s="324" t="s">
        <v>99</v>
      </c>
      <c r="D23" s="135" t="s">
        <v>100</v>
      </c>
      <c r="E23" s="131" t="s">
        <v>101</v>
      </c>
      <c r="F23" s="1756" t="s">
        <v>1874</v>
      </c>
      <c r="G23" s="1756"/>
      <c r="H23" s="1756"/>
      <c r="I23" s="1756"/>
      <c r="J23" s="1756"/>
      <c r="K23" s="1756"/>
      <c r="L23" s="1756"/>
      <c r="M23" s="1757"/>
    </row>
    <row r="24" spans="1:13" ht="9.75" customHeight="1" x14ac:dyDescent="0.25">
      <c r="A24" s="1537"/>
      <c r="B24" s="1529"/>
      <c r="C24" s="325"/>
      <c r="D24" s="137"/>
      <c r="E24" s="137"/>
      <c r="F24" s="137"/>
      <c r="G24" s="137"/>
      <c r="H24" s="137"/>
      <c r="I24" s="137"/>
      <c r="J24" s="137"/>
      <c r="K24" s="137"/>
      <c r="L24" s="137"/>
      <c r="M24" s="138"/>
    </row>
    <row r="25" spans="1:13" ht="15.75" customHeight="1" x14ac:dyDescent="0.25">
      <c r="A25" s="1537"/>
      <c r="B25" s="1539" t="s">
        <v>103</v>
      </c>
      <c r="C25" s="326"/>
      <c r="D25" s="139"/>
      <c r="E25" s="139"/>
      <c r="F25" s="139"/>
      <c r="G25" s="139"/>
      <c r="H25" s="139"/>
      <c r="I25" s="139"/>
      <c r="J25" s="139"/>
      <c r="K25" s="139"/>
      <c r="L25" s="61"/>
      <c r="M25" s="60"/>
    </row>
    <row r="26" spans="1:13" x14ac:dyDescent="0.25">
      <c r="A26" s="1537"/>
      <c r="B26" s="1528"/>
      <c r="C26" s="324" t="s">
        <v>104</v>
      </c>
      <c r="D26" s="135"/>
      <c r="E26" s="146"/>
      <c r="F26" s="131" t="s">
        <v>105</v>
      </c>
      <c r="G26" s="161"/>
      <c r="H26" s="146"/>
      <c r="I26" s="131" t="s">
        <v>106</v>
      </c>
      <c r="J26" s="161"/>
      <c r="K26" s="146"/>
      <c r="L26" s="15"/>
      <c r="M26" s="14"/>
    </row>
    <row r="27" spans="1:13" x14ac:dyDescent="0.25">
      <c r="A27" s="1537"/>
      <c r="B27" s="1528"/>
      <c r="C27" s="324" t="s">
        <v>107</v>
      </c>
      <c r="D27" s="79"/>
      <c r="E27" s="15"/>
      <c r="F27" s="131" t="s">
        <v>108</v>
      </c>
      <c r="G27" s="161" t="s">
        <v>933</v>
      </c>
      <c r="H27" s="15"/>
      <c r="I27" s="77"/>
      <c r="J27" s="15"/>
      <c r="K27" s="76"/>
      <c r="L27" s="15"/>
      <c r="M27" s="14"/>
    </row>
    <row r="28" spans="1:13" x14ac:dyDescent="0.25">
      <c r="A28" s="1537"/>
      <c r="B28" s="1529"/>
      <c r="C28" s="327"/>
      <c r="D28" s="140"/>
      <c r="E28" s="140"/>
      <c r="F28" s="140"/>
      <c r="G28" s="140"/>
      <c r="H28" s="140"/>
      <c r="I28" s="140"/>
      <c r="J28" s="140"/>
      <c r="K28" s="140"/>
      <c r="L28" s="16"/>
      <c r="M28" s="48"/>
    </row>
    <row r="29" spans="1:13" x14ac:dyDescent="0.25">
      <c r="A29" s="1537"/>
      <c r="B29" s="70" t="s">
        <v>109</v>
      </c>
      <c r="C29" s="328"/>
      <c r="D29" s="141"/>
      <c r="E29" s="141"/>
      <c r="F29" s="141"/>
      <c r="G29" s="141"/>
      <c r="H29" s="141"/>
      <c r="I29" s="141"/>
      <c r="J29" s="141"/>
      <c r="K29" s="141"/>
      <c r="L29" s="141"/>
      <c r="M29" s="142"/>
    </row>
    <row r="30" spans="1:13" x14ac:dyDescent="0.25">
      <c r="A30" s="1537"/>
      <c r="B30" s="70"/>
      <c r="C30" s="329" t="s">
        <v>110</v>
      </c>
      <c r="D30" s="144">
        <v>100</v>
      </c>
      <c r="E30" s="146"/>
      <c r="F30" s="145" t="s">
        <v>112</v>
      </c>
      <c r="G30" s="340">
        <v>44652</v>
      </c>
      <c r="H30" s="146"/>
      <c r="I30" s="145" t="s">
        <v>113</v>
      </c>
      <c r="J30" s="1737" t="s">
        <v>1875</v>
      </c>
      <c r="K30" s="1725"/>
      <c r="L30" s="2014"/>
      <c r="M30" s="164"/>
    </row>
    <row r="31" spans="1:13" x14ac:dyDescent="0.25">
      <c r="A31" s="1537"/>
      <c r="B31" s="65"/>
      <c r="C31" s="325"/>
      <c r="D31" s="137"/>
      <c r="E31" s="137"/>
      <c r="F31" s="137"/>
      <c r="G31" s="137"/>
      <c r="H31" s="137"/>
      <c r="I31" s="137"/>
      <c r="J31" s="137"/>
      <c r="K31" s="137"/>
      <c r="L31" s="137"/>
      <c r="M31" s="138"/>
    </row>
    <row r="32" spans="1:13" x14ac:dyDescent="0.25">
      <c r="A32" s="1537"/>
      <c r="B32" s="1539" t="s">
        <v>114</v>
      </c>
      <c r="C32" s="63"/>
      <c r="D32" s="62"/>
      <c r="E32" s="62"/>
      <c r="F32" s="62"/>
      <c r="G32" s="62"/>
      <c r="H32" s="62"/>
      <c r="I32" s="62"/>
      <c r="J32" s="62"/>
      <c r="K32" s="62"/>
      <c r="L32" s="15"/>
      <c r="M32" s="14"/>
    </row>
    <row r="33" spans="1:13" x14ac:dyDescent="0.25">
      <c r="A33" s="1537"/>
      <c r="B33" s="1528"/>
      <c r="C33" s="330" t="s">
        <v>115</v>
      </c>
      <c r="D33" s="341">
        <v>2022</v>
      </c>
      <c r="E33" s="54"/>
      <c r="F33" s="146" t="s">
        <v>116</v>
      </c>
      <c r="G33" s="339" t="s">
        <v>997</v>
      </c>
      <c r="H33" s="54"/>
      <c r="I33" s="145"/>
      <c r="J33" s="54"/>
      <c r="K33" s="54"/>
      <c r="L33" s="15"/>
      <c r="M33" s="14"/>
    </row>
    <row r="34" spans="1:13" x14ac:dyDescent="0.25">
      <c r="A34" s="1537"/>
      <c r="B34" s="1529"/>
      <c r="C34" s="330"/>
      <c r="D34" s="122"/>
      <c r="E34" s="54"/>
      <c r="F34" s="146"/>
      <c r="G34" s="54"/>
      <c r="H34" s="54"/>
      <c r="I34" s="145"/>
      <c r="J34" s="54"/>
      <c r="K34" s="54"/>
      <c r="L34" s="15"/>
      <c r="M34" s="14"/>
    </row>
    <row r="35" spans="1:13" x14ac:dyDescent="0.25">
      <c r="A35" s="1537"/>
      <c r="B35" s="1539" t="s">
        <v>117</v>
      </c>
      <c r="C35" s="47"/>
      <c r="D35" s="46"/>
      <c r="E35" s="46"/>
      <c r="F35" s="46"/>
      <c r="G35" s="46"/>
      <c r="H35" s="46"/>
      <c r="I35" s="46"/>
      <c r="J35" s="46"/>
      <c r="K35" s="46"/>
      <c r="L35" s="46"/>
      <c r="M35" s="45"/>
    </row>
    <row r="36" spans="1:13" x14ac:dyDescent="0.25">
      <c r="A36" s="1537"/>
      <c r="B36" s="1528"/>
      <c r="C36" s="37"/>
      <c r="D36" s="35" t="s">
        <v>118</v>
      </c>
      <c r="E36" s="35"/>
      <c r="F36" s="35" t="s">
        <v>119</v>
      </c>
      <c r="G36" s="35"/>
      <c r="H36" s="43" t="s">
        <v>120</v>
      </c>
      <c r="I36" s="43"/>
      <c r="J36" s="43" t="s">
        <v>121</v>
      </c>
      <c r="K36" s="35"/>
      <c r="L36" s="35" t="s">
        <v>122</v>
      </c>
      <c r="M36" s="44"/>
    </row>
    <row r="37" spans="1:13" x14ac:dyDescent="0.25">
      <c r="A37" s="1537"/>
      <c r="B37" s="1528"/>
      <c r="C37" s="37"/>
      <c r="D37" s="1716">
        <v>105</v>
      </c>
      <c r="E37" s="1717"/>
      <c r="F37" s="1716">
        <v>115</v>
      </c>
      <c r="G37" s="1717"/>
      <c r="H37" s="1716">
        <v>118</v>
      </c>
      <c r="I37" s="1717"/>
      <c r="J37" s="1716">
        <v>123</v>
      </c>
      <c r="K37" s="1717"/>
      <c r="L37" s="1716">
        <v>128</v>
      </c>
      <c r="M37" s="1717"/>
    </row>
    <row r="38" spans="1:13" x14ac:dyDescent="0.25">
      <c r="A38" s="1537"/>
      <c r="B38" s="1528"/>
      <c r="C38" s="37"/>
      <c r="D38" s="35" t="s">
        <v>123</v>
      </c>
      <c r="E38" s="35"/>
      <c r="F38" s="35" t="s">
        <v>124</v>
      </c>
      <c r="G38" s="35"/>
      <c r="H38" s="43" t="s">
        <v>125</v>
      </c>
      <c r="I38" s="43"/>
      <c r="J38" s="43" t="s">
        <v>126</v>
      </c>
      <c r="K38" s="35"/>
      <c r="L38" s="35" t="s">
        <v>127</v>
      </c>
      <c r="M38" s="42"/>
    </row>
    <row r="39" spans="1:13" x14ac:dyDescent="0.25">
      <c r="A39" s="1537"/>
      <c r="B39" s="1528"/>
      <c r="C39" s="37"/>
      <c r="D39" s="1716">
        <v>133</v>
      </c>
      <c r="E39" s="1717"/>
      <c r="F39" s="1716">
        <v>138</v>
      </c>
      <c r="G39" s="1717"/>
      <c r="H39" s="1716">
        <v>143</v>
      </c>
      <c r="I39" s="1717"/>
      <c r="J39" s="1716">
        <v>148</v>
      </c>
      <c r="K39" s="1717"/>
      <c r="L39" s="1716">
        <v>153</v>
      </c>
      <c r="M39" s="1717"/>
    </row>
    <row r="40" spans="1:13" x14ac:dyDescent="0.25">
      <c r="A40" s="1537"/>
      <c r="B40" s="1528"/>
      <c r="C40" s="37"/>
      <c r="D40" s="35" t="s">
        <v>128</v>
      </c>
      <c r="E40" s="35"/>
      <c r="F40" s="35" t="s">
        <v>129</v>
      </c>
      <c r="G40" s="35"/>
      <c r="H40" s="43" t="s">
        <v>130</v>
      </c>
      <c r="I40" s="43"/>
      <c r="J40" s="43" t="s">
        <v>131</v>
      </c>
      <c r="K40" s="35"/>
      <c r="L40" s="35" t="s">
        <v>132</v>
      </c>
      <c r="M40" s="42"/>
    </row>
    <row r="41" spans="1:13" x14ac:dyDescent="0.25">
      <c r="A41" s="1537"/>
      <c r="B41" s="1528"/>
      <c r="C41" s="37"/>
      <c r="D41" s="1716">
        <v>158</v>
      </c>
      <c r="E41" s="1717"/>
      <c r="F41" s="1716">
        <v>163</v>
      </c>
      <c r="G41" s="1717"/>
      <c r="H41" s="1716">
        <v>168</v>
      </c>
      <c r="I41" s="1717"/>
      <c r="J41" s="1716"/>
      <c r="K41" s="1717"/>
      <c r="L41" s="1716"/>
      <c r="M41" s="1717"/>
    </row>
    <row r="42" spans="1:13" x14ac:dyDescent="0.25">
      <c r="A42" s="1537"/>
      <c r="B42" s="1528"/>
      <c r="C42" s="37"/>
      <c r="D42" s="31" t="s">
        <v>132</v>
      </c>
      <c r="E42" s="30"/>
      <c r="F42" s="31" t="s">
        <v>133</v>
      </c>
      <c r="G42" s="30"/>
      <c r="H42" s="39"/>
      <c r="I42" s="40"/>
      <c r="J42" s="39"/>
      <c r="K42" s="40"/>
      <c r="L42" s="39"/>
      <c r="M42" s="38"/>
    </row>
    <row r="43" spans="1:13" x14ac:dyDescent="0.25">
      <c r="A43" s="1537"/>
      <c r="B43" s="1528"/>
      <c r="C43" s="37"/>
      <c r="D43" s="29"/>
      <c r="E43" s="36"/>
      <c r="F43" s="1716">
        <v>1793</v>
      </c>
      <c r="G43" s="1717"/>
      <c r="H43" s="34"/>
      <c r="I43" s="35"/>
      <c r="J43" s="34"/>
      <c r="K43" s="35"/>
      <c r="L43" s="34"/>
      <c r="M43" s="33"/>
    </row>
    <row r="44" spans="1:13" ht="15.75" customHeight="1" x14ac:dyDescent="0.25">
      <c r="A44" s="1537"/>
      <c r="B44" s="1528"/>
      <c r="C44" s="32"/>
      <c r="D44" s="16"/>
      <c r="E44" s="16"/>
      <c r="F44" s="16"/>
      <c r="G44" s="16"/>
      <c r="H44" s="1527"/>
      <c r="I44" s="1527"/>
      <c r="J44" s="27"/>
      <c r="K44" s="28"/>
      <c r="L44" s="27"/>
      <c r="M44" s="26"/>
    </row>
    <row r="45" spans="1:13" ht="18" customHeight="1" x14ac:dyDescent="0.25">
      <c r="A45" s="1537"/>
      <c r="B45" s="1539" t="s">
        <v>134</v>
      </c>
      <c r="C45" s="342"/>
      <c r="D45" s="136"/>
      <c r="E45" s="136"/>
      <c r="F45" s="136"/>
      <c r="G45" s="136"/>
      <c r="H45" s="136"/>
      <c r="I45" s="136"/>
      <c r="J45" s="136"/>
      <c r="K45" s="136"/>
      <c r="L45" s="15"/>
      <c r="M45" s="14"/>
    </row>
    <row r="46" spans="1:13" x14ac:dyDescent="0.25">
      <c r="A46" s="1537"/>
      <c r="B46" s="1528"/>
      <c r="C46" s="20"/>
      <c r="D46" s="23" t="s">
        <v>135</v>
      </c>
      <c r="E46" s="22" t="s">
        <v>136</v>
      </c>
      <c r="F46" s="1730" t="s">
        <v>137</v>
      </c>
      <c r="G46" s="1531" t="s">
        <v>99</v>
      </c>
      <c r="H46" s="1531"/>
      <c r="I46" s="1531"/>
      <c r="J46" s="1531"/>
      <c r="K46" s="156" t="s">
        <v>101</v>
      </c>
      <c r="L46" s="2356" t="s">
        <v>1613</v>
      </c>
      <c r="M46" s="2357"/>
    </row>
    <row r="47" spans="1:13" x14ac:dyDescent="0.25">
      <c r="A47" s="1537"/>
      <c r="B47" s="1528"/>
      <c r="C47" s="20"/>
      <c r="D47" s="19"/>
      <c r="E47" s="161" t="s">
        <v>933</v>
      </c>
      <c r="F47" s="1730"/>
      <c r="G47" s="1531"/>
      <c r="H47" s="1531"/>
      <c r="I47" s="1531"/>
      <c r="J47" s="1531"/>
      <c r="K47" s="15"/>
      <c r="L47" s="2358"/>
      <c r="M47" s="2359"/>
    </row>
    <row r="48" spans="1:13" ht="15.75" customHeight="1" x14ac:dyDescent="0.25">
      <c r="A48" s="1537"/>
      <c r="B48" s="1529"/>
      <c r="C48" s="17"/>
      <c r="D48" s="16"/>
      <c r="E48" s="16"/>
      <c r="F48" s="16"/>
      <c r="G48" s="16"/>
      <c r="H48" s="16"/>
      <c r="I48" s="16"/>
      <c r="J48" s="16"/>
      <c r="K48" s="16"/>
      <c r="L48" s="15"/>
      <c r="M48" s="14"/>
    </row>
    <row r="49" spans="1:13" ht="75.75" customHeight="1" x14ac:dyDescent="0.25">
      <c r="A49" s="1537"/>
      <c r="B49" s="13" t="s">
        <v>139</v>
      </c>
      <c r="C49" s="2392" t="s">
        <v>1875</v>
      </c>
      <c r="D49" s="2393"/>
      <c r="E49" s="2393"/>
      <c r="F49" s="2393"/>
      <c r="G49" s="2393"/>
      <c r="H49" s="2393"/>
      <c r="I49" s="2393"/>
      <c r="J49" s="2393"/>
      <c r="K49" s="2393"/>
      <c r="L49" s="2393"/>
      <c r="M49" s="2394"/>
    </row>
    <row r="50" spans="1:13" ht="15.75" customHeight="1" x14ac:dyDescent="0.25">
      <c r="A50" s="1537"/>
      <c r="B50" s="12" t="s">
        <v>141</v>
      </c>
      <c r="C50" s="2386" t="s">
        <v>1876</v>
      </c>
      <c r="D50" s="2389"/>
      <c r="E50" s="2389"/>
      <c r="F50" s="2389"/>
      <c r="G50" s="2389"/>
      <c r="H50" s="2389"/>
      <c r="I50" s="2389"/>
      <c r="J50" s="2389"/>
      <c r="K50" s="2389"/>
      <c r="L50" s="2389"/>
      <c r="M50" s="2390"/>
    </row>
    <row r="51" spans="1:13" ht="15.75" customHeight="1" x14ac:dyDescent="0.25">
      <c r="A51" s="1537"/>
      <c r="B51" s="12" t="s">
        <v>143</v>
      </c>
      <c r="C51" s="2386" t="s">
        <v>1877</v>
      </c>
      <c r="D51" s="2389"/>
      <c r="E51" s="2389"/>
      <c r="F51" s="2389"/>
      <c r="G51" s="2389"/>
      <c r="H51" s="2389"/>
      <c r="I51" s="2389"/>
      <c r="J51" s="2389"/>
      <c r="K51" s="2389"/>
      <c r="L51" s="2389"/>
      <c r="M51" s="2390"/>
    </row>
    <row r="52" spans="1:13" ht="15.75" customHeight="1" x14ac:dyDescent="0.25">
      <c r="A52" s="1537"/>
      <c r="B52" s="12" t="s">
        <v>144</v>
      </c>
      <c r="C52" s="2386" t="s">
        <v>1878</v>
      </c>
      <c r="D52" s="2389"/>
      <c r="E52" s="2389"/>
      <c r="F52" s="2389"/>
      <c r="G52" s="2389"/>
      <c r="H52" s="2389"/>
      <c r="I52" s="2389"/>
      <c r="J52" s="2389"/>
      <c r="K52" s="2389"/>
      <c r="L52" s="2389"/>
      <c r="M52" s="2390"/>
    </row>
    <row r="53" spans="1:13" x14ac:dyDescent="0.25">
      <c r="A53" s="1506" t="s">
        <v>60</v>
      </c>
      <c r="B53" s="7" t="s">
        <v>145</v>
      </c>
      <c r="C53" s="2386" t="s">
        <v>760</v>
      </c>
      <c r="D53" s="2387"/>
      <c r="E53" s="2387"/>
      <c r="F53" s="2387"/>
      <c r="G53" s="2387"/>
      <c r="H53" s="2387"/>
      <c r="I53" s="2387"/>
      <c r="J53" s="2387"/>
      <c r="K53" s="2387"/>
      <c r="L53" s="2387"/>
      <c r="M53" s="2388"/>
    </row>
    <row r="54" spans="1:13" ht="15.75" customHeight="1" x14ac:dyDescent="0.25">
      <c r="A54" s="1507"/>
      <c r="B54" s="7" t="s">
        <v>147</v>
      </c>
      <c r="C54" s="2386" t="s">
        <v>1879</v>
      </c>
      <c r="D54" s="2387"/>
      <c r="E54" s="2387"/>
      <c r="F54" s="2387"/>
      <c r="G54" s="2387"/>
      <c r="H54" s="2387"/>
      <c r="I54" s="2387"/>
      <c r="J54" s="2387"/>
      <c r="K54" s="2387"/>
      <c r="L54" s="2387"/>
      <c r="M54" s="2388"/>
    </row>
    <row r="55" spans="1:13" ht="15.75" customHeight="1" x14ac:dyDescent="0.25">
      <c r="A55" s="1507"/>
      <c r="B55" s="7" t="s">
        <v>149</v>
      </c>
      <c r="C55" s="2386" t="s">
        <v>719</v>
      </c>
      <c r="D55" s="2387"/>
      <c r="E55" s="2387"/>
      <c r="F55" s="2387"/>
      <c r="G55" s="2387"/>
      <c r="H55" s="2387"/>
      <c r="I55" s="2387"/>
      <c r="J55" s="2387"/>
      <c r="K55" s="2387"/>
      <c r="L55" s="2387"/>
      <c r="M55" s="2388"/>
    </row>
    <row r="56" spans="1:13" ht="15.75" customHeight="1" x14ac:dyDescent="0.25">
      <c r="A56" s="1507"/>
      <c r="B56" s="8" t="s">
        <v>151</v>
      </c>
      <c r="C56" s="2386" t="s">
        <v>759</v>
      </c>
      <c r="D56" s="2387"/>
      <c r="E56" s="2387"/>
      <c r="F56" s="2387"/>
      <c r="G56" s="2387"/>
      <c r="H56" s="2387"/>
      <c r="I56" s="2387"/>
      <c r="J56" s="2387"/>
      <c r="K56" s="2387"/>
      <c r="L56" s="2387"/>
      <c r="M56" s="2388"/>
    </row>
    <row r="57" spans="1:13" ht="15.75" customHeight="1" x14ac:dyDescent="0.25">
      <c r="A57" s="1507"/>
      <c r="B57" s="7" t="s">
        <v>153</v>
      </c>
      <c r="C57" s="2391" t="s">
        <v>761</v>
      </c>
      <c r="D57" s="2387"/>
      <c r="E57" s="2387"/>
      <c r="F57" s="2387"/>
      <c r="G57" s="2387"/>
      <c r="H57" s="2387"/>
      <c r="I57" s="2387"/>
      <c r="J57" s="2387"/>
      <c r="K57" s="2387"/>
      <c r="L57" s="2387"/>
      <c r="M57" s="2388"/>
    </row>
    <row r="58" spans="1:13" ht="16.5" thickBot="1" x14ac:dyDescent="0.3">
      <c r="A58" s="1510"/>
      <c r="B58" s="7" t="s">
        <v>155</v>
      </c>
      <c r="C58" s="2386">
        <v>3649400</v>
      </c>
      <c r="D58" s="2387"/>
      <c r="E58" s="2387"/>
      <c r="F58" s="2387"/>
      <c r="G58" s="2387"/>
      <c r="H58" s="2387"/>
      <c r="I58" s="2387"/>
      <c r="J58" s="2387"/>
      <c r="K58" s="2387"/>
      <c r="L58" s="2387"/>
      <c r="M58" s="2388"/>
    </row>
    <row r="59" spans="1:13" ht="15.75" customHeight="1" x14ac:dyDescent="0.25">
      <c r="A59" s="1506" t="s">
        <v>156</v>
      </c>
      <c r="B59" s="6" t="s">
        <v>157</v>
      </c>
      <c r="C59" s="2386" t="s">
        <v>1827</v>
      </c>
      <c r="D59" s="2387"/>
      <c r="E59" s="2387"/>
      <c r="F59" s="2387"/>
      <c r="G59" s="2387"/>
      <c r="H59" s="2387"/>
      <c r="I59" s="2387"/>
      <c r="J59" s="2387"/>
      <c r="K59" s="2387"/>
      <c r="L59" s="2387"/>
      <c r="M59" s="2388"/>
    </row>
    <row r="60" spans="1:13" ht="30" customHeight="1" x14ac:dyDescent="0.25">
      <c r="A60" s="1507"/>
      <c r="B60" s="6" t="s">
        <v>158</v>
      </c>
      <c r="C60" s="2386" t="s">
        <v>1880</v>
      </c>
      <c r="D60" s="2387"/>
      <c r="E60" s="2387"/>
      <c r="F60" s="2387"/>
      <c r="G60" s="2387"/>
      <c r="H60" s="2387"/>
      <c r="I60" s="2387"/>
      <c r="J60" s="2387"/>
      <c r="K60" s="2387"/>
      <c r="L60" s="2387"/>
      <c r="M60" s="2388"/>
    </row>
    <row r="61" spans="1:13" ht="30" customHeight="1" thickBot="1" x14ac:dyDescent="0.3">
      <c r="A61" s="1507"/>
      <c r="B61" s="5" t="s">
        <v>79</v>
      </c>
      <c r="C61" s="2386" t="s">
        <v>719</v>
      </c>
      <c r="D61" s="2387"/>
      <c r="E61" s="2387"/>
      <c r="F61" s="2387"/>
      <c r="G61" s="2387"/>
      <c r="H61" s="2387"/>
      <c r="I61" s="2387"/>
      <c r="J61" s="2387"/>
      <c r="K61" s="2387"/>
      <c r="L61" s="2387"/>
      <c r="M61" s="2388"/>
    </row>
    <row r="62" spans="1:13" ht="102.75" customHeight="1" thickBot="1" x14ac:dyDescent="0.3">
      <c r="A62" s="4" t="s">
        <v>64</v>
      </c>
      <c r="B62" s="729"/>
      <c r="C62" s="1755" t="s">
        <v>1881</v>
      </c>
      <c r="D62" s="1708"/>
      <c r="E62" s="1708"/>
      <c r="F62" s="1708"/>
      <c r="G62" s="1708"/>
      <c r="H62" s="1708"/>
      <c r="I62" s="1708"/>
      <c r="J62" s="1708"/>
      <c r="K62" s="1708"/>
      <c r="L62" s="1708"/>
      <c r="M62" s="1709"/>
    </row>
  </sheetData>
  <mergeCells count="70">
    <mergeCell ref="A2:A15"/>
    <mergeCell ref="C2:M2"/>
    <mergeCell ref="C3:M3"/>
    <mergeCell ref="D4:E4"/>
    <mergeCell ref="F4:G4"/>
    <mergeCell ref="I4:M4"/>
    <mergeCell ref="C5:M5"/>
    <mergeCell ref="C6:M6"/>
    <mergeCell ref="C7:D7"/>
    <mergeCell ref="I7:M7"/>
    <mergeCell ref="B8:B10"/>
    <mergeCell ref="F9:G9"/>
    <mergeCell ref="I9:J9"/>
    <mergeCell ref="C8:D9"/>
    <mergeCell ref="C10:D10"/>
    <mergeCell ref="F10:G10"/>
    <mergeCell ref="J39:K39"/>
    <mergeCell ref="L39:M39"/>
    <mergeCell ref="I10:J10"/>
    <mergeCell ref="J30:L30"/>
    <mergeCell ref="H39:I39"/>
    <mergeCell ref="J37:K37"/>
    <mergeCell ref="L37:M37"/>
    <mergeCell ref="B32:B34"/>
    <mergeCell ref="B35:B44"/>
    <mergeCell ref="D37:E37"/>
    <mergeCell ref="C11:M11"/>
    <mergeCell ref="C12:M12"/>
    <mergeCell ref="C13:M13"/>
    <mergeCell ref="B14:B15"/>
    <mergeCell ref="C14:D14"/>
    <mergeCell ref="G14:M14"/>
    <mergeCell ref="C15:M15"/>
    <mergeCell ref="F37:G37"/>
    <mergeCell ref="H37:I37"/>
    <mergeCell ref="F43:G43"/>
    <mergeCell ref="H44:I44"/>
    <mergeCell ref="D39:E39"/>
    <mergeCell ref="F39:G39"/>
    <mergeCell ref="D41:E41"/>
    <mergeCell ref="F41:G41"/>
    <mergeCell ref="H41:I41"/>
    <mergeCell ref="J41:K41"/>
    <mergeCell ref="L41:M41"/>
    <mergeCell ref="F46:F47"/>
    <mergeCell ref="G46:J47"/>
    <mergeCell ref="L46:M47"/>
    <mergeCell ref="C50:M50"/>
    <mergeCell ref="C49:M49"/>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45:B4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C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C00-000001000000}"/>
    <dataValidation allowBlank="1" showInputMessage="1" showErrorMessage="1" prompt="Identifique la meta ODS a que le apunta el indicador de producto. Seleccione de la lista desplegable." sqref="C14 E14" xr:uid="{00000000-0002-0000-4C00-000002000000}"/>
    <dataValidation allowBlank="1" showInputMessage="1" showErrorMessage="1" prompt="Identifique el ODS a que le apunta el indicador de producto. Seleccione de la lista desplegable._x000a_" sqref="B14:B15" xr:uid="{00000000-0002-0000-4C00-000003000000}"/>
    <dataValidation allowBlank="1" showInputMessage="1" showErrorMessage="1" prompt="Incluir una ficha por cada indicador, ya sea de producto o de resultado" sqref="B1" xr:uid="{00000000-0002-0000-4C00-000004000000}"/>
    <dataValidation allowBlank="1" showInputMessage="1" showErrorMessage="1" prompt="Seleccione de la lista desplegable" sqref="B4 B7 H7:I7" xr:uid="{00000000-0002-0000-4C00-000005000000}"/>
  </dataValidations>
  <hyperlinks>
    <hyperlink ref="C57" r:id="rId1"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B9ED"/>
  </sheetPr>
  <dimension ref="A1:M62"/>
  <sheetViews>
    <sheetView topLeftCell="A5" zoomScale="80" zoomScaleNormal="80" workbookViewId="0">
      <selection activeCell="C17" sqref="C17:M17"/>
    </sheetView>
  </sheetViews>
  <sheetFormatPr baseColWidth="10" defaultColWidth="20.42578125" defaultRowHeight="15.75" x14ac:dyDescent="0.25"/>
  <cols>
    <col min="1" max="1" width="20.42578125" style="1"/>
    <col min="2" max="2" width="20.42578125" style="2"/>
    <col min="3" max="16384" width="20.42578125" style="1"/>
  </cols>
  <sheetData>
    <row r="1" spans="1:13" ht="16.5" thickBot="1" x14ac:dyDescent="0.3">
      <c r="A1" s="720"/>
      <c r="B1" s="721" t="s">
        <v>1882</v>
      </c>
      <c r="C1" s="722"/>
      <c r="D1" s="722"/>
      <c r="E1" s="722"/>
      <c r="F1" s="722"/>
      <c r="G1" s="722"/>
      <c r="H1" s="722"/>
      <c r="I1" s="722"/>
      <c r="J1" s="722"/>
      <c r="K1" s="722"/>
      <c r="L1" s="722"/>
      <c r="M1" s="723"/>
    </row>
    <row r="2" spans="1:13" ht="32.25" thickBot="1" x14ac:dyDescent="0.3">
      <c r="A2" s="1892" t="s">
        <v>67</v>
      </c>
      <c r="B2" s="106" t="s">
        <v>68</v>
      </c>
      <c r="C2" s="1810" t="s">
        <v>764</v>
      </c>
      <c r="D2" s="1811"/>
      <c r="E2" s="1811"/>
      <c r="F2" s="1811"/>
      <c r="G2" s="1811"/>
      <c r="H2" s="1811"/>
      <c r="I2" s="1811"/>
      <c r="J2" s="1811"/>
      <c r="K2" s="1811"/>
      <c r="L2" s="1811"/>
      <c r="M2" s="1812"/>
    </row>
    <row r="3" spans="1:13" ht="63" x14ac:dyDescent="0.25">
      <c r="A3" s="1893"/>
      <c r="B3" s="13" t="s">
        <v>1016</v>
      </c>
      <c r="C3" s="1545" t="s">
        <v>1854</v>
      </c>
      <c r="D3" s="1546"/>
      <c r="E3" s="1546"/>
      <c r="F3" s="1546"/>
      <c r="G3" s="1546"/>
      <c r="H3" s="1546"/>
      <c r="I3" s="1546"/>
      <c r="J3" s="1546"/>
      <c r="K3" s="1546"/>
      <c r="L3" s="1546"/>
      <c r="M3" s="1547"/>
    </row>
    <row r="4" spans="1:13" ht="69.75" customHeight="1" x14ac:dyDescent="0.25">
      <c r="A4" s="1893"/>
      <c r="B4" s="65" t="s">
        <v>72</v>
      </c>
      <c r="C4" s="104" t="s">
        <v>448</v>
      </c>
      <c r="D4" s="1832" t="s">
        <v>1883</v>
      </c>
      <c r="E4" s="1552"/>
      <c r="F4" s="1749" t="s">
        <v>74</v>
      </c>
      <c r="G4" s="1750"/>
      <c r="H4" s="162">
        <v>389</v>
      </c>
      <c r="I4" s="1832" t="s">
        <v>1884</v>
      </c>
      <c r="J4" s="1521"/>
      <c r="K4" s="1521"/>
      <c r="L4" s="1521"/>
      <c r="M4" s="1522"/>
    </row>
    <row r="5" spans="1:13" ht="31.5" customHeight="1" x14ac:dyDescent="0.25">
      <c r="A5" s="1893"/>
      <c r="B5" s="65" t="s">
        <v>75</v>
      </c>
      <c r="C5" s="1548" t="s">
        <v>1599</v>
      </c>
      <c r="D5" s="1550"/>
      <c r="E5" s="1550"/>
      <c r="F5" s="1550"/>
      <c r="G5" s="1550"/>
      <c r="H5" s="1550"/>
      <c r="I5" s="1550"/>
      <c r="J5" s="1550"/>
      <c r="K5" s="1550"/>
      <c r="L5" s="1550"/>
      <c r="M5" s="1551"/>
    </row>
    <row r="6" spans="1:13" x14ac:dyDescent="0.25">
      <c r="A6" s="1893"/>
      <c r="B6" s="65" t="s">
        <v>76</v>
      </c>
      <c r="C6" s="1520" t="s">
        <v>1869</v>
      </c>
      <c r="D6" s="1521"/>
      <c r="E6" s="1521"/>
      <c r="F6" s="1521"/>
      <c r="G6" s="1521"/>
      <c r="H6" s="1521"/>
      <c r="I6" s="1521"/>
      <c r="J6" s="1521"/>
      <c r="K6" s="1521"/>
      <c r="L6" s="1521"/>
      <c r="M6" s="1522"/>
    </row>
    <row r="7" spans="1:13" ht="15.75" customHeight="1" x14ac:dyDescent="0.25">
      <c r="A7" s="1893"/>
      <c r="B7" s="13" t="s">
        <v>929</v>
      </c>
      <c r="C7" s="1685" t="s">
        <v>581</v>
      </c>
      <c r="D7" s="1686"/>
      <c r="E7" s="99"/>
      <c r="F7" s="99"/>
      <c r="G7" s="98"/>
      <c r="H7" s="97" t="s">
        <v>79</v>
      </c>
      <c r="I7" s="1687" t="s">
        <v>719</v>
      </c>
      <c r="J7" s="1686"/>
      <c r="K7" s="1686"/>
      <c r="L7" s="1686"/>
      <c r="M7" s="1688"/>
    </row>
    <row r="8" spans="1:13" x14ac:dyDescent="0.25">
      <c r="A8" s="1893"/>
      <c r="B8" s="1689" t="s">
        <v>77</v>
      </c>
      <c r="C8" s="96"/>
      <c r="D8" s="95"/>
      <c r="E8" s="95"/>
      <c r="F8" s="95"/>
      <c r="G8" s="95"/>
      <c r="H8" s="95"/>
      <c r="I8" s="95"/>
      <c r="J8" s="95"/>
      <c r="K8" s="95"/>
      <c r="L8" s="61"/>
      <c r="M8" s="60"/>
    </row>
    <row r="9" spans="1:13" x14ac:dyDescent="0.25">
      <c r="A9" s="1893"/>
      <c r="B9" s="1690"/>
      <c r="C9" s="1558" t="s">
        <v>719</v>
      </c>
      <c r="D9" s="1559"/>
      <c r="E9" s="76"/>
      <c r="F9" s="1559"/>
      <c r="G9" s="1559"/>
      <c r="H9" s="76"/>
      <c r="I9" s="1559"/>
      <c r="J9" s="1559"/>
      <c r="K9" s="76"/>
      <c r="L9" s="15"/>
      <c r="M9" s="14"/>
    </row>
    <row r="10" spans="1:13" ht="16.5" thickBot="1" x14ac:dyDescent="0.3">
      <c r="A10" s="1893"/>
      <c r="B10" s="1691"/>
      <c r="C10" s="1558" t="s">
        <v>84</v>
      </c>
      <c r="D10" s="1559"/>
      <c r="E10" s="94"/>
      <c r="F10" s="1559" t="s">
        <v>84</v>
      </c>
      <c r="G10" s="1559"/>
      <c r="H10" s="94"/>
      <c r="I10" s="1559" t="s">
        <v>84</v>
      </c>
      <c r="J10" s="1559"/>
      <c r="K10" s="94"/>
      <c r="L10" s="16"/>
      <c r="M10" s="48"/>
    </row>
    <row r="11" spans="1:13" ht="100.5" customHeight="1" x14ac:dyDescent="0.25">
      <c r="A11" s="1893"/>
      <c r="B11" s="13" t="s">
        <v>85</v>
      </c>
      <c r="C11" s="2398" t="s">
        <v>1885</v>
      </c>
      <c r="D11" s="2399"/>
      <c r="E11" s="2399"/>
      <c r="F11" s="2399"/>
      <c r="G11" s="2399"/>
      <c r="H11" s="2399"/>
      <c r="I11" s="2399"/>
      <c r="J11" s="2399"/>
      <c r="K11" s="2399"/>
      <c r="L11" s="2399"/>
      <c r="M11" s="2400"/>
    </row>
    <row r="12" spans="1:13" ht="46.5" customHeight="1" x14ac:dyDescent="0.25">
      <c r="A12" s="1893"/>
      <c r="B12" s="13" t="s">
        <v>1021</v>
      </c>
      <c r="C12" s="1776" t="s">
        <v>1886</v>
      </c>
      <c r="D12" s="1777"/>
      <c r="E12" s="1777"/>
      <c r="F12" s="1777"/>
      <c r="G12" s="1777"/>
      <c r="H12" s="1777"/>
      <c r="I12" s="1777"/>
      <c r="J12" s="1777"/>
      <c r="K12" s="1777"/>
      <c r="L12" s="1777"/>
      <c r="M12" s="1778"/>
    </row>
    <row r="13" spans="1:13" ht="31.5" customHeight="1" x14ac:dyDescent="0.25">
      <c r="A13" s="1893"/>
      <c r="B13" s="13" t="s">
        <v>1023</v>
      </c>
      <c r="C13" s="1738" t="s">
        <v>1859</v>
      </c>
      <c r="D13" s="1739"/>
      <c r="E13" s="1739"/>
      <c r="F13" s="1739"/>
      <c r="G13" s="1739"/>
      <c r="H13" s="1739"/>
      <c r="I13" s="1739"/>
      <c r="J13" s="1739"/>
      <c r="K13" s="1739"/>
      <c r="L13" s="1739"/>
      <c r="M13" s="1740"/>
    </row>
    <row r="14" spans="1:13" ht="39.75" customHeight="1" x14ac:dyDescent="0.25">
      <c r="A14" s="1893"/>
      <c r="B14" s="1689" t="s">
        <v>1025</v>
      </c>
      <c r="C14" s="1846" t="s">
        <v>294</v>
      </c>
      <c r="D14" s="1854"/>
      <c r="E14" s="127" t="s">
        <v>1026</v>
      </c>
      <c r="F14" s="2220" t="s">
        <v>1887</v>
      </c>
      <c r="G14" s="1854"/>
      <c r="H14" s="1854"/>
      <c r="I14" s="1854"/>
      <c r="J14" s="1854"/>
      <c r="K14" s="1854"/>
      <c r="L14" s="1854"/>
      <c r="M14" s="1855"/>
    </row>
    <row r="15" spans="1:13" x14ac:dyDescent="0.25">
      <c r="A15" s="1893"/>
      <c r="B15" s="1690"/>
      <c r="C15" s="1738"/>
      <c r="D15" s="1739"/>
      <c r="E15" s="1739"/>
      <c r="F15" s="1739"/>
      <c r="G15" s="1739"/>
      <c r="H15" s="1739"/>
      <c r="I15" s="1739"/>
      <c r="J15" s="1739"/>
      <c r="K15" s="1739"/>
      <c r="L15" s="1739"/>
      <c r="M15" s="1740"/>
    </row>
    <row r="16" spans="1:13" x14ac:dyDescent="0.25">
      <c r="A16" s="1536" t="s">
        <v>48</v>
      </c>
      <c r="B16" s="12" t="s">
        <v>87</v>
      </c>
      <c r="C16" s="1846" t="s">
        <v>1861</v>
      </c>
      <c r="D16" s="1854"/>
      <c r="E16" s="1854"/>
      <c r="F16" s="1854"/>
      <c r="G16" s="1854"/>
      <c r="H16" s="1854"/>
      <c r="I16" s="1854"/>
      <c r="J16" s="1854"/>
      <c r="K16" s="1854"/>
      <c r="L16" s="1854"/>
      <c r="M16" s="1855"/>
    </row>
    <row r="17" spans="1:13" ht="96.75" customHeight="1" x14ac:dyDescent="0.25">
      <c r="A17" s="1537"/>
      <c r="B17" s="12" t="s">
        <v>1028</v>
      </c>
      <c r="C17" s="1776" t="s">
        <v>765</v>
      </c>
      <c r="D17" s="1777"/>
      <c r="E17" s="1777"/>
      <c r="F17" s="1777"/>
      <c r="G17" s="1777"/>
      <c r="H17" s="1777"/>
      <c r="I17" s="1777"/>
      <c r="J17" s="1777"/>
      <c r="K17" s="1777"/>
      <c r="L17" s="1777"/>
      <c r="M17" s="1778"/>
    </row>
    <row r="18" spans="1:13" ht="8.25" customHeight="1" x14ac:dyDescent="0.25">
      <c r="A18" s="1537"/>
      <c r="B18" s="1539" t="s">
        <v>89</v>
      </c>
      <c r="C18" s="92"/>
      <c r="D18" s="91"/>
      <c r="E18" s="91"/>
      <c r="F18" s="91"/>
      <c r="G18" s="91"/>
      <c r="H18" s="91"/>
      <c r="I18" s="91"/>
      <c r="J18" s="91"/>
      <c r="K18" s="91"/>
      <c r="L18" s="91"/>
      <c r="M18" s="90"/>
    </row>
    <row r="19" spans="1:13" ht="9" customHeight="1" x14ac:dyDescent="0.25">
      <c r="A19" s="1537"/>
      <c r="B19" s="1528"/>
      <c r="C19" s="89"/>
      <c r="D19" s="88"/>
      <c r="E19" s="87"/>
      <c r="F19" s="88"/>
      <c r="G19" s="87"/>
      <c r="H19" s="88"/>
      <c r="I19" s="87"/>
      <c r="J19" s="88"/>
      <c r="K19" s="87"/>
      <c r="L19" s="87"/>
      <c r="M19" s="42"/>
    </row>
    <row r="20" spans="1:13" x14ac:dyDescent="0.25">
      <c r="A20" s="1537"/>
      <c r="B20" s="1528"/>
      <c r="C20" s="324" t="s">
        <v>90</v>
      </c>
      <c r="D20" s="132"/>
      <c r="E20" s="131" t="s">
        <v>91</v>
      </c>
      <c r="F20" s="132"/>
      <c r="G20" s="131" t="s">
        <v>92</v>
      </c>
      <c r="H20" s="132"/>
      <c r="I20" s="131" t="s">
        <v>93</v>
      </c>
      <c r="J20" s="133"/>
      <c r="K20" s="131"/>
      <c r="L20" s="131"/>
      <c r="M20" s="134"/>
    </row>
    <row r="21" spans="1:13" x14ac:dyDescent="0.25">
      <c r="A21" s="1537"/>
      <c r="B21" s="1528"/>
      <c r="C21" s="324" t="s">
        <v>94</v>
      </c>
      <c r="D21" s="161"/>
      <c r="E21" s="131" t="s">
        <v>95</v>
      </c>
      <c r="F21" s="135"/>
      <c r="G21" s="131" t="s">
        <v>96</v>
      </c>
      <c r="H21" s="135"/>
      <c r="I21" s="131"/>
      <c r="J21" s="136"/>
      <c r="K21" s="131"/>
      <c r="L21" s="131"/>
      <c r="M21" s="134"/>
    </row>
    <row r="22" spans="1:13" x14ac:dyDescent="0.25">
      <c r="A22" s="1537"/>
      <c r="B22" s="1528"/>
      <c r="C22" s="324" t="s">
        <v>97</v>
      </c>
      <c r="D22" s="161"/>
      <c r="E22" s="131" t="s">
        <v>98</v>
      </c>
      <c r="F22" s="161"/>
      <c r="G22" s="131"/>
      <c r="H22" s="136"/>
      <c r="I22" s="131"/>
      <c r="J22" s="136"/>
      <c r="K22" s="131"/>
      <c r="L22" s="131"/>
      <c r="M22" s="134"/>
    </row>
    <row r="23" spans="1:13" x14ac:dyDescent="0.25">
      <c r="A23" s="1537"/>
      <c r="B23" s="1528"/>
      <c r="C23" s="324" t="s">
        <v>99</v>
      </c>
      <c r="D23" s="135" t="s">
        <v>933</v>
      </c>
      <c r="E23" s="131" t="s">
        <v>101</v>
      </c>
      <c r="F23" s="82" t="s">
        <v>102</v>
      </c>
      <c r="G23" s="82"/>
      <c r="H23" s="82"/>
      <c r="I23" s="82"/>
      <c r="J23" s="82"/>
      <c r="K23" s="82"/>
      <c r="L23" s="82"/>
      <c r="M23" s="81"/>
    </row>
    <row r="24" spans="1:13" ht="9.75" customHeight="1" x14ac:dyDescent="0.25">
      <c r="A24" s="1537"/>
      <c r="B24" s="1529"/>
      <c r="C24" s="325"/>
      <c r="D24" s="137"/>
      <c r="E24" s="137"/>
      <c r="F24" s="137"/>
      <c r="G24" s="137"/>
      <c r="H24" s="137"/>
      <c r="I24" s="137"/>
      <c r="J24" s="137"/>
      <c r="K24" s="137"/>
      <c r="L24" s="137"/>
      <c r="M24" s="138"/>
    </row>
    <row r="25" spans="1:13" x14ac:dyDescent="0.25">
      <c r="A25" s="1537"/>
      <c r="B25" s="1539" t="s">
        <v>103</v>
      </c>
      <c r="C25" s="326"/>
      <c r="D25" s="139"/>
      <c r="E25" s="139"/>
      <c r="F25" s="139"/>
      <c r="G25" s="139"/>
      <c r="H25" s="139"/>
      <c r="I25" s="139"/>
      <c r="J25" s="139"/>
      <c r="K25" s="139"/>
      <c r="L25" s="61"/>
      <c r="M25" s="60"/>
    </row>
    <row r="26" spans="1:13" x14ac:dyDescent="0.25">
      <c r="A26" s="1537"/>
      <c r="B26" s="1528"/>
      <c r="C26" s="324" t="s">
        <v>104</v>
      </c>
      <c r="D26" s="135"/>
      <c r="E26" s="146"/>
      <c r="F26" s="131" t="s">
        <v>105</v>
      </c>
      <c r="G26" s="161" t="s">
        <v>933</v>
      </c>
      <c r="H26" s="146"/>
      <c r="I26" s="131" t="s">
        <v>106</v>
      </c>
      <c r="J26" s="161"/>
      <c r="K26" s="146"/>
      <c r="L26" s="15"/>
      <c r="M26" s="14"/>
    </row>
    <row r="27" spans="1:13" x14ac:dyDescent="0.25">
      <c r="A27" s="1537"/>
      <c r="B27" s="1528"/>
      <c r="C27" s="324" t="s">
        <v>107</v>
      </c>
      <c r="D27" s="79"/>
      <c r="E27" s="15"/>
      <c r="F27" s="131" t="s">
        <v>108</v>
      </c>
      <c r="G27" s="135"/>
      <c r="H27" s="15"/>
      <c r="I27" s="77"/>
      <c r="J27" s="15"/>
      <c r="K27" s="76"/>
      <c r="L27" s="15"/>
      <c r="M27" s="14"/>
    </row>
    <row r="28" spans="1:13" x14ac:dyDescent="0.25">
      <c r="A28" s="1537"/>
      <c r="B28" s="1529"/>
      <c r="C28" s="327"/>
      <c r="D28" s="140"/>
      <c r="E28" s="140"/>
      <c r="F28" s="140"/>
      <c r="G28" s="140"/>
      <c r="H28" s="140"/>
      <c r="I28" s="140"/>
      <c r="J28" s="140"/>
      <c r="K28" s="140"/>
      <c r="L28" s="16"/>
      <c r="M28" s="48"/>
    </row>
    <row r="29" spans="1:13" x14ac:dyDescent="0.25">
      <c r="A29" s="1537"/>
      <c r="B29" s="70" t="s">
        <v>109</v>
      </c>
      <c r="C29" s="328"/>
      <c r="D29" s="141"/>
      <c r="E29" s="141"/>
      <c r="F29" s="141"/>
      <c r="G29" s="141"/>
      <c r="H29" s="141"/>
      <c r="I29" s="141"/>
      <c r="J29" s="141"/>
      <c r="K29" s="141"/>
      <c r="L29" s="141"/>
      <c r="M29" s="142"/>
    </row>
    <row r="30" spans="1:13" x14ac:dyDescent="0.25">
      <c r="A30" s="1537"/>
      <c r="B30" s="70"/>
      <c r="C30" s="329" t="s">
        <v>110</v>
      </c>
      <c r="D30" s="144" t="s">
        <v>111</v>
      </c>
      <c r="E30" s="146"/>
      <c r="F30" s="145" t="s">
        <v>112</v>
      </c>
      <c r="G30" s="135" t="s">
        <v>111</v>
      </c>
      <c r="H30" s="146"/>
      <c r="I30" s="145" t="s">
        <v>113</v>
      </c>
      <c r="J30" s="333" t="s">
        <v>111</v>
      </c>
      <c r="K30" s="165"/>
      <c r="L30" s="334"/>
      <c r="M30" s="164"/>
    </row>
    <row r="31" spans="1:13" x14ac:dyDescent="0.25">
      <c r="A31" s="1537"/>
      <c r="B31" s="65"/>
      <c r="C31" s="325"/>
      <c r="D31" s="137"/>
      <c r="E31" s="137"/>
      <c r="F31" s="137"/>
      <c r="G31" s="137"/>
      <c r="H31" s="137"/>
      <c r="I31" s="137"/>
      <c r="J31" s="137"/>
      <c r="K31" s="137"/>
      <c r="L31" s="137"/>
      <c r="M31" s="138"/>
    </row>
    <row r="32" spans="1:13" x14ac:dyDescent="0.25">
      <c r="A32" s="1537"/>
      <c r="B32" s="1539" t="s">
        <v>114</v>
      </c>
      <c r="C32" s="63"/>
      <c r="D32" s="62"/>
      <c r="E32" s="62"/>
      <c r="F32" s="62"/>
      <c r="G32" s="62"/>
      <c r="H32" s="62"/>
      <c r="I32" s="62"/>
      <c r="J32" s="62"/>
      <c r="K32" s="62"/>
      <c r="L32" s="61"/>
      <c r="M32" s="60"/>
    </row>
    <row r="33" spans="1:13" x14ac:dyDescent="0.25">
      <c r="A33" s="1537"/>
      <c r="B33" s="1528"/>
      <c r="C33" s="330" t="s">
        <v>115</v>
      </c>
      <c r="D33" s="58">
        <v>2022</v>
      </c>
      <c r="E33" s="54"/>
      <c r="F33" s="146" t="s">
        <v>116</v>
      </c>
      <c r="G33" s="339">
        <v>2034</v>
      </c>
      <c r="H33" s="54"/>
      <c r="I33" s="145"/>
      <c r="J33" s="54"/>
      <c r="K33" s="54"/>
      <c r="L33" s="15"/>
      <c r="M33" s="14"/>
    </row>
    <row r="34" spans="1:13" x14ac:dyDescent="0.25">
      <c r="A34" s="1537"/>
      <c r="B34" s="1529"/>
      <c r="C34" s="325"/>
      <c r="D34" s="52"/>
      <c r="E34" s="49"/>
      <c r="F34" s="137"/>
      <c r="G34" s="49"/>
      <c r="H34" s="49"/>
      <c r="I34" s="147"/>
      <c r="J34" s="49"/>
      <c r="K34" s="49"/>
      <c r="L34" s="16"/>
      <c r="M34" s="48"/>
    </row>
    <row r="35" spans="1:13" x14ac:dyDescent="0.25">
      <c r="A35" s="1537"/>
      <c r="B35" s="1539" t="s">
        <v>117</v>
      </c>
      <c r="C35" s="47"/>
      <c r="D35" s="46"/>
      <c r="E35" s="46"/>
      <c r="F35" s="46"/>
      <c r="G35" s="46"/>
      <c r="H35" s="46"/>
      <c r="I35" s="46"/>
      <c r="J35" s="46"/>
      <c r="K35" s="46"/>
      <c r="L35" s="46"/>
      <c r="M35" s="45"/>
    </row>
    <row r="36" spans="1:13" x14ac:dyDescent="0.25">
      <c r="A36" s="1537"/>
      <c r="B36" s="1528"/>
      <c r="C36" s="37"/>
      <c r="D36" s="35" t="s">
        <v>118</v>
      </c>
      <c r="E36" s="35"/>
      <c r="F36" s="35" t="s">
        <v>119</v>
      </c>
      <c r="G36" s="35"/>
      <c r="H36" s="43" t="s">
        <v>120</v>
      </c>
      <c r="I36" s="43"/>
      <c r="J36" s="43" t="s">
        <v>121</v>
      </c>
      <c r="K36" s="35"/>
      <c r="L36" s="35" t="s">
        <v>122</v>
      </c>
      <c r="M36" s="44"/>
    </row>
    <row r="37" spans="1:13" x14ac:dyDescent="0.25">
      <c r="A37" s="1537"/>
      <c r="B37" s="1528"/>
      <c r="C37" s="37"/>
      <c r="D37" s="29">
        <v>1</v>
      </c>
      <c r="E37" s="36"/>
      <c r="F37" s="29">
        <v>1</v>
      </c>
      <c r="G37" s="36"/>
      <c r="H37" s="29">
        <v>1</v>
      </c>
      <c r="I37" s="36"/>
      <c r="J37" s="29">
        <v>1</v>
      </c>
      <c r="K37" s="36"/>
      <c r="L37" s="29">
        <v>1</v>
      </c>
      <c r="M37" s="41"/>
    </row>
    <row r="38" spans="1:13" x14ac:dyDescent="0.25">
      <c r="A38" s="1537"/>
      <c r="B38" s="1528"/>
      <c r="C38" s="37"/>
      <c r="D38" s="35" t="s">
        <v>123</v>
      </c>
      <c r="E38" s="35"/>
      <c r="F38" s="35" t="s">
        <v>124</v>
      </c>
      <c r="G38" s="35"/>
      <c r="H38" s="43" t="s">
        <v>125</v>
      </c>
      <c r="I38" s="43"/>
      <c r="J38" s="43" t="s">
        <v>126</v>
      </c>
      <c r="K38" s="35"/>
      <c r="L38" s="35" t="s">
        <v>127</v>
      </c>
      <c r="M38" s="42"/>
    </row>
    <row r="39" spans="1:13" x14ac:dyDescent="0.25">
      <c r="A39" s="1537"/>
      <c r="B39" s="1528"/>
      <c r="C39" s="37"/>
      <c r="D39" s="29">
        <v>1</v>
      </c>
      <c r="E39" s="36"/>
      <c r="F39" s="29">
        <v>1</v>
      </c>
      <c r="G39" s="36"/>
      <c r="H39" s="29">
        <v>1</v>
      </c>
      <c r="I39" s="36"/>
      <c r="J39" s="29">
        <v>1</v>
      </c>
      <c r="K39" s="36"/>
      <c r="L39" s="29">
        <v>1</v>
      </c>
      <c r="M39" s="41"/>
    </row>
    <row r="40" spans="1:13" x14ac:dyDescent="0.25">
      <c r="A40" s="1537"/>
      <c r="B40" s="1528"/>
      <c r="C40" s="37"/>
      <c r="D40" s="35" t="s">
        <v>128</v>
      </c>
      <c r="E40" s="35"/>
      <c r="F40" s="35" t="s">
        <v>129</v>
      </c>
      <c r="G40" s="35"/>
      <c r="H40" s="43" t="s">
        <v>130</v>
      </c>
      <c r="I40" s="43"/>
      <c r="J40" s="43" t="s">
        <v>131</v>
      </c>
      <c r="K40" s="35"/>
      <c r="L40" s="35" t="s">
        <v>132</v>
      </c>
      <c r="M40" s="42"/>
    </row>
    <row r="41" spans="1:13" x14ac:dyDescent="0.25">
      <c r="A41" s="1537"/>
      <c r="B41" s="1528"/>
      <c r="C41" s="37"/>
      <c r="D41" s="29">
        <v>1</v>
      </c>
      <c r="E41" s="36"/>
      <c r="F41" s="29">
        <v>1</v>
      </c>
      <c r="G41" s="36"/>
      <c r="H41" s="29"/>
      <c r="I41" s="36"/>
      <c r="J41" s="29"/>
      <c r="K41" s="36"/>
      <c r="L41" s="29"/>
      <c r="M41" s="41"/>
    </row>
    <row r="42" spans="1:13" x14ac:dyDescent="0.25">
      <c r="A42" s="1537"/>
      <c r="B42" s="1528"/>
      <c r="C42" s="37"/>
      <c r="D42" s="31" t="s">
        <v>132</v>
      </c>
      <c r="E42" s="30"/>
      <c r="F42" s="31" t="s">
        <v>133</v>
      </c>
      <c r="G42" s="30"/>
      <c r="H42" s="39"/>
      <c r="I42" s="40"/>
      <c r="J42" s="39"/>
      <c r="K42" s="40"/>
      <c r="L42" s="39"/>
      <c r="M42" s="38"/>
    </row>
    <row r="43" spans="1:13" x14ac:dyDescent="0.25">
      <c r="A43" s="1537"/>
      <c r="B43" s="1528"/>
      <c r="C43" s="37"/>
      <c r="D43" s="29"/>
      <c r="E43" s="36"/>
      <c r="F43" s="1524">
        <v>1</v>
      </c>
      <c r="G43" s="1525"/>
      <c r="H43" s="1702"/>
      <c r="I43" s="1702"/>
      <c r="J43" s="34"/>
      <c r="K43" s="35"/>
      <c r="L43" s="34"/>
      <c r="M43" s="33"/>
    </row>
    <row r="44" spans="1:13" x14ac:dyDescent="0.25">
      <c r="A44" s="1537"/>
      <c r="B44" s="1528"/>
      <c r="C44" s="32"/>
      <c r="D44" s="31"/>
      <c r="E44" s="30"/>
      <c r="F44" s="31"/>
      <c r="G44" s="30"/>
      <c r="H44" s="27"/>
      <c r="I44" s="28"/>
      <c r="J44" s="27"/>
      <c r="K44" s="28"/>
      <c r="L44" s="27"/>
      <c r="M44" s="26"/>
    </row>
    <row r="45" spans="1:13" ht="18" customHeight="1" x14ac:dyDescent="0.25">
      <c r="A45" s="1537"/>
      <c r="B45" s="1539" t="s">
        <v>134</v>
      </c>
      <c r="C45" s="326"/>
      <c r="D45" s="139"/>
      <c r="E45" s="139"/>
      <c r="F45" s="139"/>
      <c r="G45" s="139"/>
      <c r="H45" s="139"/>
      <c r="I45" s="139"/>
      <c r="J45" s="139"/>
      <c r="K45" s="139"/>
      <c r="L45" s="15"/>
      <c r="M45" s="14"/>
    </row>
    <row r="46" spans="1:13" x14ac:dyDescent="0.25">
      <c r="A46" s="1537"/>
      <c r="B46" s="1528"/>
      <c r="C46" s="20"/>
      <c r="D46" s="23" t="s">
        <v>135</v>
      </c>
      <c r="E46" s="22" t="s">
        <v>136</v>
      </c>
      <c r="F46" s="1730" t="s">
        <v>137</v>
      </c>
      <c r="G46" s="2397" t="s">
        <v>99</v>
      </c>
      <c r="H46" s="2397"/>
      <c r="I46" s="2397"/>
      <c r="J46" s="2397"/>
      <c r="K46" s="156" t="s">
        <v>101</v>
      </c>
      <c r="L46" s="1532" t="s">
        <v>1613</v>
      </c>
      <c r="M46" s="1533"/>
    </row>
    <row r="47" spans="1:13" x14ac:dyDescent="0.25">
      <c r="A47" s="1537"/>
      <c r="B47" s="1528"/>
      <c r="C47" s="20"/>
      <c r="D47" s="19"/>
      <c r="E47" s="161" t="s">
        <v>100</v>
      </c>
      <c r="F47" s="1730"/>
      <c r="G47" s="2397"/>
      <c r="H47" s="2397"/>
      <c r="I47" s="2397"/>
      <c r="J47" s="2397"/>
      <c r="K47" s="15"/>
      <c r="L47" s="1534"/>
      <c r="M47" s="1535"/>
    </row>
    <row r="48" spans="1:13" x14ac:dyDescent="0.25">
      <c r="A48" s="1537"/>
      <c r="B48" s="1529"/>
      <c r="C48" s="17"/>
      <c r="D48" s="16"/>
      <c r="E48" s="16"/>
      <c r="F48" s="16"/>
      <c r="G48" s="16"/>
      <c r="H48" s="16"/>
      <c r="I48" s="16"/>
      <c r="J48" s="16"/>
      <c r="K48" s="16"/>
      <c r="L48" s="15"/>
      <c r="M48" s="14"/>
    </row>
    <row r="49" spans="1:13" ht="41.25" customHeight="1" x14ac:dyDescent="0.25">
      <c r="A49" s="1537"/>
      <c r="B49" s="13" t="s">
        <v>139</v>
      </c>
      <c r="C49" s="1846" t="s">
        <v>1888</v>
      </c>
      <c r="D49" s="1854"/>
      <c r="E49" s="1854"/>
      <c r="F49" s="1854"/>
      <c r="G49" s="1854"/>
      <c r="H49" s="1854"/>
      <c r="I49" s="1854"/>
      <c r="J49" s="1854"/>
      <c r="K49" s="1854"/>
      <c r="L49" s="1854"/>
      <c r="M49" s="348"/>
    </row>
    <row r="50" spans="1:13" ht="15.75" customHeight="1" x14ac:dyDescent="0.25">
      <c r="A50" s="1537"/>
      <c r="B50" s="12" t="s">
        <v>141</v>
      </c>
      <c r="C50" s="2240" t="s">
        <v>1889</v>
      </c>
      <c r="D50" s="2241"/>
      <c r="E50" s="2241"/>
      <c r="F50" s="2241"/>
      <c r="G50" s="2241"/>
      <c r="H50" s="2241"/>
      <c r="I50" s="2241"/>
      <c r="J50" s="2241"/>
      <c r="K50" s="2241"/>
      <c r="L50" s="2241"/>
      <c r="M50" s="2242"/>
    </row>
    <row r="51" spans="1:13" x14ac:dyDescent="0.25">
      <c r="A51" s="1537"/>
      <c r="B51" s="12" t="s">
        <v>143</v>
      </c>
      <c r="C51" s="1846">
        <v>60</v>
      </c>
      <c r="D51" s="1854"/>
      <c r="E51" s="1854"/>
      <c r="F51" s="1854"/>
      <c r="G51" s="1854"/>
      <c r="H51" s="1854"/>
      <c r="I51" s="1854"/>
      <c r="J51" s="1854"/>
      <c r="K51" s="1854"/>
      <c r="L51" s="1854"/>
      <c r="M51" s="1855"/>
    </row>
    <row r="52" spans="1:13" x14ac:dyDescent="0.25">
      <c r="A52" s="1537"/>
      <c r="B52" s="12" t="s">
        <v>144</v>
      </c>
      <c r="C52" s="2195">
        <v>44987</v>
      </c>
      <c r="D52" s="2226"/>
      <c r="E52" s="2226"/>
      <c r="F52" s="2226"/>
      <c r="G52" s="2226"/>
      <c r="H52" s="2226"/>
      <c r="I52" s="2226"/>
      <c r="J52" s="2226"/>
      <c r="K52" s="2226"/>
      <c r="L52" s="2226"/>
      <c r="M52" s="2376"/>
    </row>
    <row r="53" spans="1:13" ht="15.75" customHeight="1" x14ac:dyDescent="0.25">
      <c r="A53" s="1506" t="s">
        <v>60</v>
      </c>
      <c r="B53" s="7" t="s">
        <v>145</v>
      </c>
      <c r="C53" s="1520" t="s">
        <v>1865</v>
      </c>
      <c r="D53" s="1521"/>
      <c r="E53" s="1521"/>
      <c r="F53" s="1521"/>
      <c r="G53" s="1521"/>
      <c r="H53" s="1521"/>
      <c r="I53" s="1521"/>
      <c r="J53" s="1521"/>
      <c r="K53" s="1521"/>
      <c r="L53" s="1521"/>
      <c r="M53" s="1522"/>
    </row>
    <row r="54" spans="1:13" x14ac:dyDescent="0.25">
      <c r="A54" s="1507"/>
      <c r="B54" s="7" t="s">
        <v>147</v>
      </c>
      <c r="C54" s="1520" t="s">
        <v>1866</v>
      </c>
      <c r="D54" s="1521"/>
      <c r="E54" s="1521"/>
      <c r="F54" s="1521"/>
      <c r="G54" s="1521"/>
      <c r="H54" s="1521"/>
      <c r="I54" s="1521"/>
      <c r="J54" s="1521"/>
      <c r="K54" s="1521"/>
      <c r="L54" s="1521"/>
      <c r="M54" s="1522"/>
    </row>
    <row r="55" spans="1:13" x14ac:dyDescent="0.25">
      <c r="A55" s="1507"/>
      <c r="B55" s="7" t="s">
        <v>149</v>
      </c>
      <c r="C55" s="1520" t="s">
        <v>719</v>
      </c>
      <c r="D55" s="1521"/>
      <c r="E55" s="1521"/>
      <c r="F55" s="1521"/>
      <c r="G55" s="1521"/>
      <c r="H55" s="1521"/>
      <c r="I55" s="1521"/>
      <c r="J55" s="1521"/>
      <c r="K55" s="1521"/>
      <c r="L55" s="1521"/>
      <c r="M55" s="1522"/>
    </row>
    <row r="56" spans="1:13" ht="15.75" customHeight="1" x14ac:dyDescent="0.25">
      <c r="A56" s="1507"/>
      <c r="B56" s="8" t="s">
        <v>151</v>
      </c>
      <c r="C56" s="1520" t="s">
        <v>750</v>
      </c>
      <c r="D56" s="1521"/>
      <c r="E56" s="1521"/>
      <c r="F56" s="1521"/>
      <c r="G56" s="1521"/>
      <c r="H56" s="1521"/>
      <c r="I56" s="1521"/>
      <c r="J56" s="1521"/>
      <c r="K56" s="1521"/>
      <c r="L56" s="1521"/>
      <c r="M56" s="1522"/>
    </row>
    <row r="57" spans="1:13" ht="15.75" customHeight="1" x14ac:dyDescent="0.25">
      <c r="A57" s="1507"/>
      <c r="B57" s="7" t="s">
        <v>153</v>
      </c>
      <c r="C57" s="2377" t="s">
        <v>752</v>
      </c>
      <c r="D57" s="1521"/>
      <c r="E57" s="1521"/>
      <c r="F57" s="1521"/>
      <c r="G57" s="1521"/>
      <c r="H57" s="1521"/>
      <c r="I57" s="1521"/>
      <c r="J57" s="1521"/>
      <c r="K57" s="1521"/>
      <c r="L57" s="1521"/>
      <c r="M57" s="1522"/>
    </row>
    <row r="58" spans="1:13" ht="16.5" thickBot="1" x14ac:dyDescent="0.3">
      <c r="A58" s="1510"/>
      <c r="B58" s="7" t="s">
        <v>155</v>
      </c>
      <c r="C58" s="1520">
        <v>3107688787</v>
      </c>
      <c r="D58" s="1521"/>
      <c r="E58" s="1521"/>
      <c r="F58" s="1521"/>
      <c r="G58" s="1521"/>
      <c r="H58" s="1521"/>
      <c r="I58" s="1521"/>
      <c r="J58" s="1521"/>
      <c r="K58" s="1521"/>
      <c r="L58" s="1521"/>
      <c r="M58" s="1522"/>
    </row>
    <row r="59" spans="1:13" ht="15.75" customHeight="1" x14ac:dyDescent="0.25">
      <c r="A59" s="1506" t="s">
        <v>156</v>
      </c>
      <c r="B59" s="6" t="s">
        <v>157</v>
      </c>
      <c r="C59" s="1520" t="s">
        <v>1827</v>
      </c>
      <c r="D59" s="1521"/>
      <c r="E59" s="1521"/>
      <c r="F59" s="1521"/>
      <c r="G59" s="1521"/>
      <c r="H59" s="1521"/>
      <c r="I59" s="1521"/>
      <c r="J59" s="1521"/>
      <c r="K59" s="1521"/>
      <c r="L59" s="1521"/>
      <c r="M59" s="1522"/>
    </row>
    <row r="60" spans="1:13" ht="30" customHeight="1" x14ac:dyDescent="0.25">
      <c r="A60" s="1507"/>
      <c r="B60" s="6" t="s">
        <v>158</v>
      </c>
      <c r="C60" s="1520" t="s">
        <v>1828</v>
      </c>
      <c r="D60" s="1521"/>
      <c r="E60" s="1521"/>
      <c r="F60" s="1521"/>
      <c r="G60" s="1521"/>
      <c r="H60" s="1521"/>
      <c r="I60" s="1521"/>
      <c r="J60" s="1521"/>
      <c r="K60" s="1521"/>
      <c r="L60" s="1521"/>
      <c r="M60" s="1522"/>
    </row>
    <row r="61" spans="1:13" ht="30" customHeight="1" thickBot="1" x14ac:dyDescent="0.3">
      <c r="A61" s="1507"/>
      <c r="B61" s="5" t="s">
        <v>79</v>
      </c>
      <c r="C61" s="1520" t="s">
        <v>719</v>
      </c>
      <c r="D61" s="1521"/>
      <c r="E61" s="1521"/>
      <c r="F61" s="1521"/>
      <c r="G61" s="1521"/>
      <c r="H61" s="1521"/>
      <c r="I61" s="1521"/>
      <c r="J61" s="1521"/>
      <c r="K61" s="1521"/>
      <c r="L61" s="1521"/>
      <c r="M61" s="1522"/>
    </row>
    <row r="62" spans="1:13" ht="36.75" customHeight="1" thickBot="1" x14ac:dyDescent="0.3">
      <c r="A62" s="4" t="s">
        <v>64</v>
      </c>
      <c r="B62" s="729"/>
      <c r="C62" s="1826" t="s">
        <v>1867</v>
      </c>
      <c r="D62" s="2395"/>
      <c r="E62" s="2395"/>
      <c r="F62" s="2395"/>
      <c r="G62" s="2395"/>
      <c r="H62" s="2395"/>
      <c r="I62" s="2395"/>
      <c r="J62" s="2395"/>
      <c r="K62" s="2395"/>
      <c r="L62" s="2395"/>
      <c r="M62" s="2396"/>
    </row>
  </sheetData>
  <mergeCells count="53">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C15:M15"/>
    <mergeCell ref="F14:M14"/>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L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D00-000001000000}"/>
    <dataValidation allowBlank="1" showInputMessage="1" showErrorMessage="1" prompt="Identifique la meta ODS a que le apunta el indicador de producto. Seleccione de la lista desplegable." sqref="E14" xr:uid="{00000000-0002-0000-4D00-000002000000}"/>
    <dataValidation allowBlank="1" showInputMessage="1" showErrorMessage="1" prompt="Identifique el ODS a que le apunta el indicador de producto. Seleccione de la lista desplegable._x000a_" sqref="B14:B15" xr:uid="{00000000-0002-0000-4D00-000003000000}"/>
    <dataValidation allowBlank="1" showInputMessage="1" showErrorMessage="1" prompt="Incluir una ficha por cada indicador, ya sea de producto o de resultado" sqref="B1" xr:uid="{00000000-0002-0000-4D00-000004000000}"/>
    <dataValidation allowBlank="1" showInputMessage="1" showErrorMessage="1" prompt="Seleccione de la lista desplegable" sqref="B4 B7" xr:uid="{00000000-0002-0000-4D00-000005000000}"/>
  </dataValidations>
  <hyperlinks>
    <hyperlink ref="C57" r:id="rId1" xr:uid="{00000000-0004-0000-4D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B9ED"/>
  </sheetPr>
  <dimension ref="A1:M62"/>
  <sheetViews>
    <sheetView topLeftCell="A3" zoomScale="85" zoomScaleNormal="85" workbookViewId="0">
      <selection activeCell="F15" sqref="F15:M1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720"/>
      <c r="B1" s="721" t="s">
        <v>1890</v>
      </c>
      <c r="C1" s="722"/>
      <c r="D1" s="722"/>
      <c r="E1" s="722"/>
      <c r="F1" s="722"/>
      <c r="G1" s="722"/>
      <c r="H1" s="722"/>
      <c r="I1" s="722"/>
      <c r="J1" s="722"/>
      <c r="K1" s="722"/>
      <c r="L1" s="722"/>
      <c r="M1" s="723"/>
    </row>
    <row r="2" spans="1:13" ht="16.5" thickBot="1" x14ac:dyDescent="0.3">
      <c r="A2" s="110"/>
      <c r="B2" s="109" t="s">
        <v>1165</v>
      </c>
      <c r="C2" s="108"/>
      <c r="D2" s="108"/>
      <c r="E2" s="108"/>
      <c r="F2" s="108"/>
      <c r="G2" s="108"/>
      <c r="H2" s="108"/>
      <c r="I2" s="108"/>
      <c r="J2" s="108"/>
      <c r="K2" s="108"/>
      <c r="L2" s="108"/>
      <c r="M2" s="107"/>
    </row>
    <row r="3" spans="1:13" ht="16.5" thickBot="1" x14ac:dyDescent="0.3">
      <c r="A3" s="1542" t="s">
        <v>67</v>
      </c>
      <c r="B3" s="106" t="s">
        <v>68</v>
      </c>
      <c r="C3" s="2183" t="s">
        <v>768</v>
      </c>
      <c r="D3" s="2184"/>
      <c r="E3" s="2184"/>
      <c r="F3" s="2184"/>
      <c r="G3" s="2184"/>
      <c r="H3" s="2184"/>
      <c r="I3" s="2184"/>
      <c r="J3" s="2184"/>
      <c r="K3" s="2184"/>
      <c r="L3" s="2184"/>
      <c r="M3" s="2185"/>
    </row>
    <row r="4" spans="1:13" ht="31.5" customHeight="1" x14ac:dyDescent="0.25">
      <c r="A4" s="1543"/>
      <c r="B4" s="13" t="s">
        <v>1016</v>
      </c>
      <c r="C4" s="1545" t="s">
        <v>1854</v>
      </c>
      <c r="D4" s="1546"/>
      <c r="E4" s="1546"/>
      <c r="F4" s="1546"/>
      <c r="G4" s="1546"/>
      <c r="H4" s="1546"/>
      <c r="I4" s="1546"/>
      <c r="J4" s="1546"/>
      <c r="K4" s="1546"/>
      <c r="L4" s="1546"/>
      <c r="M4" s="1547"/>
    </row>
    <row r="5" spans="1:13" x14ac:dyDescent="0.25">
      <c r="A5" s="1543"/>
      <c r="B5" s="65" t="s">
        <v>72</v>
      </c>
      <c r="C5" s="1849" t="s">
        <v>448</v>
      </c>
      <c r="D5" s="1850"/>
      <c r="E5" s="2056"/>
      <c r="F5" s="2186" t="s">
        <v>74</v>
      </c>
      <c r="G5" s="2187"/>
      <c r="H5" s="332">
        <v>383</v>
      </c>
      <c r="I5" s="344"/>
      <c r="J5" s="344"/>
      <c r="K5" s="344"/>
      <c r="L5" s="344"/>
      <c r="M5" s="345"/>
    </row>
    <row r="6" spans="1:13" x14ac:dyDescent="0.25">
      <c r="A6" s="1543"/>
      <c r="B6" s="65" t="s">
        <v>75</v>
      </c>
      <c r="C6" s="2188" t="s">
        <v>1599</v>
      </c>
      <c r="D6" s="2189"/>
      <c r="E6" s="2189"/>
      <c r="F6" s="2189"/>
      <c r="G6" s="2189"/>
      <c r="H6" s="2189"/>
      <c r="I6" s="2189"/>
      <c r="J6" s="2189"/>
      <c r="K6" s="2189"/>
      <c r="L6" s="2189"/>
      <c r="M6" s="2190"/>
    </row>
    <row r="7" spans="1:13" x14ac:dyDescent="0.25">
      <c r="A7" s="1543"/>
      <c r="B7" s="65" t="s">
        <v>76</v>
      </c>
      <c r="C7" s="1849" t="s">
        <v>1600</v>
      </c>
      <c r="D7" s="1850"/>
      <c r="E7" s="1850"/>
      <c r="F7" s="1850"/>
      <c r="G7" s="1850"/>
      <c r="H7" s="1850"/>
      <c r="I7" s="1850"/>
      <c r="J7" s="1850"/>
      <c r="K7" s="1850"/>
      <c r="L7" s="1850"/>
      <c r="M7" s="1851"/>
    </row>
    <row r="8" spans="1:13" x14ac:dyDescent="0.25">
      <c r="A8" s="1543"/>
      <c r="B8" s="13" t="s">
        <v>929</v>
      </c>
      <c r="C8" s="2191"/>
      <c r="D8" s="2192"/>
      <c r="E8" s="350" t="s">
        <v>581</v>
      </c>
      <c r="F8" s="350"/>
      <c r="G8" s="351"/>
      <c r="H8" s="352" t="s">
        <v>79</v>
      </c>
      <c r="I8" s="350" t="s">
        <v>582</v>
      </c>
      <c r="J8" s="350"/>
      <c r="K8" s="350"/>
      <c r="L8" s="350"/>
      <c r="M8" s="350"/>
    </row>
    <row r="9" spans="1:13" x14ac:dyDescent="0.25">
      <c r="A9" s="1543"/>
      <c r="B9" s="1689" t="s">
        <v>77</v>
      </c>
      <c r="C9" s="353"/>
      <c r="D9" s="354"/>
      <c r="E9" s="354"/>
      <c r="F9" s="354"/>
      <c r="G9" s="354"/>
      <c r="H9" s="354"/>
      <c r="I9" s="354"/>
      <c r="J9" s="354"/>
      <c r="K9" s="354"/>
      <c r="L9" s="355"/>
      <c r="M9" s="356"/>
    </row>
    <row r="10" spans="1:13" x14ac:dyDescent="0.25">
      <c r="A10" s="1543"/>
      <c r="B10" s="1690"/>
      <c r="C10" s="2174" t="s">
        <v>582</v>
      </c>
      <c r="D10" s="2175"/>
      <c r="E10" s="357"/>
      <c r="F10" s="2175"/>
      <c r="G10" s="2175"/>
      <c r="H10" s="357"/>
      <c r="I10" s="2175"/>
      <c r="J10" s="2175"/>
      <c r="K10" s="357"/>
      <c r="L10" s="358"/>
      <c r="M10" s="359"/>
    </row>
    <row r="11" spans="1:13" x14ac:dyDescent="0.25">
      <c r="A11" s="1543"/>
      <c r="B11" s="1691"/>
      <c r="C11" s="2174" t="s">
        <v>84</v>
      </c>
      <c r="D11" s="2175"/>
      <c r="E11" s="360"/>
      <c r="F11" s="2175" t="s">
        <v>84</v>
      </c>
      <c r="G11" s="2175"/>
      <c r="H11" s="360"/>
      <c r="I11" s="2175" t="s">
        <v>84</v>
      </c>
      <c r="J11" s="2175"/>
      <c r="K11" s="360"/>
      <c r="L11" s="361"/>
      <c r="M11" s="362"/>
    </row>
    <row r="12" spans="1:13" ht="54" customHeight="1" x14ac:dyDescent="0.25">
      <c r="A12" s="1543"/>
      <c r="B12" s="13" t="s">
        <v>85</v>
      </c>
      <c r="C12" s="2032" t="s">
        <v>1891</v>
      </c>
      <c r="D12" s="2114"/>
      <c r="E12" s="2114"/>
      <c r="F12" s="2114"/>
      <c r="G12" s="2114"/>
      <c r="H12" s="2114"/>
      <c r="I12" s="2114"/>
      <c r="J12" s="2114"/>
      <c r="K12" s="2114"/>
      <c r="L12" s="2114"/>
      <c r="M12" s="2115"/>
    </row>
    <row r="13" spans="1:13" ht="47.45" customHeight="1" x14ac:dyDescent="0.25">
      <c r="A13" s="1543"/>
      <c r="B13" s="13" t="s">
        <v>1021</v>
      </c>
      <c r="C13" s="2032" t="s">
        <v>1892</v>
      </c>
      <c r="D13" s="2114"/>
      <c r="E13" s="2114"/>
      <c r="F13" s="2114"/>
      <c r="G13" s="2114"/>
      <c r="H13" s="2114"/>
      <c r="I13" s="2114"/>
      <c r="J13" s="2114"/>
      <c r="K13" s="2114"/>
      <c r="L13" s="2114"/>
      <c r="M13" s="2115"/>
    </row>
    <row r="14" spans="1:13" ht="31.5" x14ac:dyDescent="0.25">
      <c r="A14" s="1543"/>
      <c r="B14" s="13" t="s">
        <v>1023</v>
      </c>
      <c r="C14" s="1738" t="s">
        <v>1859</v>
      </c>
      <c r="D14" s="1739"/>
      <c r="E14" s="1739"/>
      <c r="F14" s="1739"/>
      <c r="G14" s="1739"/>
      <c r="H14" s="1739"/>
      <c r="I14" s="1739"/>
      <c r="J14" s="1739"/>
      <c r="K14" s="1739"/>
      <c r="L14" s="1739"/>
      <c r="M14" s="1740"/>
    </row>
    <row r="15" spans="1:13" ht="46.5" customHeight="1" x14ac:dyDescent="0.25">
      <c r="A15" s="1543"/>
      <c r="B15" s="126" t="s">
        <v>1025</v>
      </c>
      <c r="C15" s="2032" t="s">
        <v>446</v>
      </c>
      <c r="D15" s="2114"/>
      <c r="E15" s="363" t="s">
        <v>1026</v>
      </c>
      <c r="F15" s="2182" t="s">
        <v>578</v>
      </c>
      <c r="G15" s="2114"/>
      <c r="H15" s="2114"/>
      <c r="I15" s="2114"/>
      <c r="J15" s="2114"/>
      <c r="K15" s="2114"/>
      <c r="L15" s="2114"/>
      <c r="M15" s="2115"/>
    </row>
    <row r="16" spans="1:13" x14ac:dyDescent="0.25">
      <c r="A16" s="1698" t="s">
        <v>48</v>
      </c>
      <c r="B16" s="12" t="s">
        <v>87</v>
      </c>
      <c r="C16" s="2032" t="s">
        <v>1605</v>
      </c>
      <c r="D16" s="2114"/>
      <c r="E16" s="2114"/>
      <c r="F16" s="2114"/>
      <c r="G16" s="2114"/>
      <c r="H16" s="2114"/>
      <c r="I16" s="2114"/>
      <c r="J16" s="2114"/>
      <c r="K16" s="2114"/>
      <c r="L16" s="2114"/>
      <c r="M16" s="2115"/>
    </row>
    <row r="17" spans="1:13" x14ac:dyDescent="0.25">
      <c r="A17" s="1699"/>
      <c r="B17" s="12" t="s">
        <v>1028</v>
      </c>
      <c r="C17" s="2032" t="s">
        <v>769</v>
      </c>
      <c r="D17" s="2114"/>
      <c r="E17" s="2114"/>
      <c r="F17" s="2114"/>
      <c r="G17" s="2114"/>
      <c r="H17" s="2114"/>
      <c r="I17" s="2114"/>
      <c r="J17" s="2114"/>
      <c r="K17" s="2114"/>
      <c r="L17" s="2114"/>
      <c r="M17" s="2115"/>
    </row>
    <row r="18" spans="1:13" ht="8.25" customHeight="1" x14ac:dyDescent="0.25">
      <c r="A18" s="1699"/>
      <c r="B18" s="1539" t="s">
        <v>89</v>
      </c>
      <c r="C18" s="364"/>
      <c r="D18" s="365"/>
      <c r="E18" s="365"/>
      <c r="F18" s="365"/>
      <c r="G18" s="365"/>
      <c r="H18" s="365"/>
      <c r="I18" s="365"/>
      <c r="J18" s="365"/>
      <c r="K18" s="365"/>
      <c r="L18" s="365"/>
      <c r="M18" s="366"/>
    </row>
    <row r="19" spans="1:13" ht="9" customHeight="1" x14ac:dyDescent="0.25">
      <c r="A19" s="1699"/>
      <c r="B19" s="1528"/>
      <c r="C19" s="367"/>
      <c r="D19" s="368"/>
      <c r="E19" s="369"/>
      <c r="F19" s="368"/>
      <c r="G19" s="369"/>
      <c r="H19" s="368"/>
      <c r="I19" s="369"/>
      <c r="J19" s="368"/>
      <c r="K19" s="369"/>
      <c r="L19" s="369"/>
      <c r="M19" s="370"/>
    </row>
    <row r="20" spans="1:13" x14ac:dyDescent="0.25">
      <c r="A20" s="1699"/>
      <c r="B20" s="1528"/>
      <c r="C20" s="371" t="s">
        <v>90</v>
      </c>
      <c r="D20" s="372"/>
      <c r="E20" s="373" t="s">
        <v>91</v>
      </c>
      <c r="F20" s="372"/>
      <c r="G20" s="373" t="s">
        <v>92</v>
      </c>
      <c r="H20" s="372"/>
      <c r="I20" s="373" t="s">
        <v>93</v>
      </c>
      <c r="J20" s="374"/>
      <c r="K20" s="373"/>
      <c r="L20" s="373"/>
      <c r="M20" s="375"/>
    </row>
    <row r="21" spans="1:13" x14ac:dyDescent="0.25">
      <c r="A21" s="1699"/>
      <c r="B21" s="1528"/>
      <c r="C21" s="371" t="s">
        <v>94</v>
      </c>
      <c r="D21" s="376"/>
      <c r="E21" s="373" t="s">
        <v>95</v>
      </c>
      <c r="F21" s="377"/>
      <c r="G21" s="373" t="s">
        <v>96</v>
      </c>
      <c r="H21" s="377"/>
      <c r="I21" s="373"/>
      <c r="J21" s="378"/>
      <c r="K21" s="373"/>
      <c r="L21" s="373"/>
      <c r="M21" s="375"/>
    </row>
    <row r="22" spans="1:13" x14ac:dyDescent="0.25">
      <c r="A22" s="1699"/>
      <c r="B22" s="1528"/>
      <c r="C22" s="371" t="s">
        <v>97</v>
      </c>
      <c r="D22" s="376"/>
      <c r="E22" s="373" t="s">
        <v>98</v>
      </c>
      <c r="F22" s="376"/>
      <c r="G22" s="373"/>
      <c r="H22" s="378"/>
      <c r="I22" s="373"/>
      <c r="J22" s="378"/>
      <c r="K22" s="373"/>
      <c r="L22" s="373"/>
      <c r="M22" s="375"/>
    </row>
    <row r="23" spans="1:13" x14ac:dyDescent="0.25">
      <c r="A23" s="1699"/>
      <c r="B23" s="1528"/>
      <c r="C23" s="371" t="s">
        <v>99</v>
      </c>
      <c r="D23" s="377" t="s">
        <v>933</v>
      </c>
      <c r="E23" s="373" t="s">
        <v>101</v>
      </c>
      <c r="F23" s="379" t="s">
        <v>1893</v>
      </c>
      <c r="G23" s="379"/>
      <c r="H23" s="379"/>
      <c r="I23" s="379"/>
      <c r="J23" s="379"/>
      <c r="K23" s="379"/>
      <c r="L23" s="379"/>
      <c r="M23" s="380"/>
    </row>
    <row r="24" spans="1:13" ht="9.75" customHeight="1" x14ac:dyDescent="0.25">
      <c r="A24" s="1699"/>
      <c r="B24" s="1529"/>
      <c r="C24" s="381"/>
      <c r="D24" s="382"/>
      <c r="E24" s="382"/>
      <c r="F24" s="382"/>
      <c r="G24" s="382"/>
      <c r="H24" s="382"/>
      <c r="I24" s="382"/>
      <c r="J24" s="382"/>
      <c r="K24" s="382"/>
      <c r="L24" s="382"/>
      <c r="M24" s="383"/>
    </row>
    <row r="25" spans="1:13" x14ac:dyDescent="0.25">
      <c r="A25" s="1699"/>
      <c r="B25" s="1539" t="s">
        <v>103</v>
      </c>
      <c r="C25" s="384"/>
      <c r="D25" s="385"/>
      <c r="E25" s="385"/>
      <c r="F25" s="385"/>
      <c r="G25" s="385"/>
      <c r="H25" s="385"/>
      <c r="I25" s="385"/>
      <c r="J25" s="385"/>
      <c r="K25" s="385"/>
      <c r="L25" s="355"/>
      <c r="M25" s="356"/>
    </row>
    <row r="26" spans="1:13" x14ac:dyDescent="0.25">
      <c r="A26" s="1699"/>
      <c r="B26" s="1528"/>
      <c r="C26" s="371" t="s">
        <v>104</v>
      </c>
      <c r="D26" s="377"/>
      <c r="E26" s="386"/>
      <c r="F26" s="373" t="s">
        <v>105</v>
      </c>
      <c r="G26" s="376"/>
      <c r="H26" s="386"/>
      <c r="I26" s="373" t="s">
        <v>106</v>
      </c>
      <c r="J26" s="376" t="s">
        <v>933</v>
      </c>
      <c r="K26" s="386"/>
      <c r="L26" s="358"/>
      <c r="M26" s="359"/>
    </row>
    <row r="27" spans="1:13" x14ac:dyDescent="0.25">
      <c r="A27" s="1699"/>
      <c r="B27" s="1528"/>
      <c r="C27" s="371" t="s">
        <v>107</v>
      </c>
      <c r="D27" s="387"/>
      <c r="E27" s="358"/>
      <c r="F27" s="373" t="s">
        <v>108</v>
      </c>
      <c r="G27" s="377"/>
      <c r="H27" s="358"/>
      <c r="I27" s="388"/>
      <c r="J27" s="358"/>
      <c r="K27" s="357"/>
      <c r="L27" s="358"/>
      <c r="M27" s="359"/>
    </row>
    <row r="28" spans="1:13" x14ac:dyDescent="0.25">
      <c r="A28" s="1699"/>
      <c r="B28" s="1529"/>
      <c r="C28" s="389"/>
      <c r="D28" s="390"/>
      <c r="E28" s="390"/>
      <c r="F28" s="390"/>
      <c r="G28" s="390"/>
      <c r="H28" s="390"/>
      <c r="I28" s="390"/>
      <c r="J28" s="390"/>
      <c r="K28" s="390"/>
      <c r="L28" s="361"/>
      <c r="M28" s="362"/>
    </row>
    <row r="29" spans="1:13" x14ac:dyDescent="0.25">
      <c r="A29" s="1699"/>
      <c r="B29" s="70" t="s">
        <v>109</v>
      </c>
      <c r="C29" s="391"/>
      <c r="D29" s="392"/>
      <c r="E29" s="392"/>
      <c r="F29" s="392"/>
      <c r="G29" s="392"/>
      <c r="H29" s="392"/>
      <c r="I29" s="392"/>
      <c r="J29" s="392"/>
      <c r="K29" s="392"/>
      <c r="L29" s="392"/>
      <c r="M29" s="393"/>
    </row>
    <row r="30" spans="1:13" ht="51.95" customHeight="1" x14ac:dyDescent="0.25">
      <c r="A30" s="1699"/>
      <c r="B30" s="70"/>
      <c r="C30" s="394" t="s">
        <v>110</v>
      </c>
      <c r="D30" s="395">
        <v>1</v>
      </c>
      <c r="E30" s="386"/>
      <c r="F30" s="396" t="s">
        <v>112</v>
      </c>
      <c r="G30" s="376">
        <v>2021</v>
      </c>
      <c r="H30" s="386"/>
      <c r="I30" s="396" t="s">
        <v>113</v>
      </c>
      <c r="J30" s="2182" t="s">
        <v>1894</v>
      </c>
      <c r="K30" s="2114"/>
      <c r="L30" s="2033"/>
      <c r="M30" s="397"/>
    </row>
    <row r="31" spans="1:13" x14ac:dyDescent="0.25">
      <c r="A31" s="1699"/>
      <c r="B31" s="65"/>
      <c r="C31" s="381"/>
      <c r="D31" s="382"/>
      <c r="E31" s="382"/>
      <c r="F31" s="382"/>
      <c r="G31" s="382"/>
      <c r="H31" s="382"/>
      <c r="I31" s="382"/>
      <c r="J31" s="382"/>
      <c r="K31" s="382"/>
      <c r="L31" s="382"/>
      <c r="M31" s="383"/>
    </row>
    <row r="32" spans="1:13" x14ac:dyDescent="0.25">
      <c r="A32" s="1699"/>
      <c r="B32" s="1539" t="s">
        <v>114</v>
      </c>
      <c r="C32" s="398"/>
      <c r="D32" s="399"/>
      <c r="E32" s="399"/>
      <c r="F32" s="399"/>
      <c r="G32" s="399"/>
      <c r="H32" s="399"/>
      <c r="I32" s="399"/>
      <c r="J32" s="399"/>
      <c r="K32" s="399"/>
      <c r="L32" s="358"/>
      <c r="M32" s="359"/>
    </row>
    <row r="33" spans="1:13" x14ac:dyDescent="0.25">
      <c r="A33" s="1699"/>
      <c r="B33" s="1528"/>
      <c r="C33" s="400" t="s">
        <v>115</v>
      </c>
      <c r="D33" s="401">
        <v>2023</v>
      </c>
      <c r="E33" s="402"/>
      <c r="F33" s="386" t="s">
        <v>116</v>
      </c>
      <c r="G33" s="331" t="s">
        <v>997</v>
      </c>
      <c r="H33" s="402"/>
      <c r="I33" s="396"/>
      <c r="J33" s="402"/>
      <c r="K33" s="402"/>
      <c r="L33" s="358"/>
      <c r="M33" s="359"/>
    </row>
    <row r="34" spans="1:13" x14ac:dyDescent="0.25">
      <c r="A34" s="1699"/>
      <c r="B34" s="1529"/>
      <c r="C34" s="400"/>
      <c r="D34" s="403"/>
      <c r="E34" s="402"/>
      <c r="F34" s="386"/>
      <c r="G34" s="402"/>
      <c r="H34" s="402"/>
      <c r="I34" s="396"/>
      <c r="J34" s="402"/>
      <c r="K34" s="402"/>
      <c r="L34" s="358"/>
      <c r="M34" s="359"/>
    </row>
    <row r="35" spans="1:13" x14ac:dyDescent="0.25">
      <c r="A35" s="1699"/>
      <c r="B35" s="1539" t="s">
        <v>117</v>
      </c>
      <c r="C35" s="404"/>
      <c r="D35" s="405"/>
      <c r="E35" s="405"/>
      <c r="F35" s="405"/>
      <c r="G35" s="405"/>
      <c r="H35" s="405"/>
      <c r="I35" s="405"/>
      <c r="J35" s="405"/>
      <c r="K35" s="405"/>
      <c r="L35" s="405"/>
      <c r="M35" s="406"/>
    </row>
    <row r="36" spans="1:13" x14ac:dyDescent="0.25">
      <c r="A36" s="1699"/>
      <c r="B36" s="1528"/>
      <c r="C36" s="407"/>
      <c r="D36" s="408" t="s">
        <v>118</v>
      </c>
      <c r="E36" s="408"/>
      <c r="F36" s="408" t="s">
        <v>119</v>
      </c>
      <c r="G36" s="408"/>
      <c r="H36" s="409" t="s">
        <v>120</v>
      </c>
      <c r="I36" s="409"/>
      <c r="J36" s="409" t="s">
        <v>121</v>
      </c>
      <c r="K36" s="408"/>
      <c r="L36" s="408" t="s">
        <v>122</v>
      </c>
      <c r="M36" s="410"/>
    </row>
    <row r="37" spans="1:13" x14ac:dyDescent="0.25">
      <c r="A37" s="1699"/>
      <c r="B37" s="1528"/>
      <c r="C37" s="407"/>
      <c r="D37" s="411">
        <v>2022</v>
      </c>
      <c r="E37" s="412"/>
      <c r="F37" s="411" t="s">
        <v>1543</v>
      </c>
      <c r="G37" s="412" t="s">
        <v>1895</v>
      </c>
      <c r="H37" s="411" t="s">
        <v>1260</v>
      </c>
      <c r="I37" s="412" t="s">
        <v>1895</v>
      </c>
      <c r="J37" s="411" t="s">
        <v>1607</v>
      </c>
      <c r="K37" s="412" t="s">
        <v>1895</v>
      </c>
      <c r="L37" s="411" t="s">
        <v>1608</v>
      </c>
      <c r="M37" s="413" t="s">
        <v>1895</v>
      </c>
    </row>
    <row r="38" spans="1:13" x14ac:dyDescent="0.25">
      <c r="A38" s="1699"/>
      <c r="B38" s="1528"/>
      <c r="C38" s="407"/>
      <c r="D38" s="414" t="s">
        <v>123</v>
      </c>
      <c r="E38" s="414"/>
      <c r="F38" s="414" t="s">
        <v>124</v>
      </c>
      <c r="G38" s="414"/>
      <c r="H38" s="415" t="s">
        <v>125</v>
      </c>
      <c r="I38" s="415"/>
      <c r="J38" s="415" t="s">
        <v>126</v>
      </c>
      <c r="K38" s="414"/>
      <c r="L38" s="414" t="s">
        <v>127</v>
      </c>
      <c r="M38" s="416"/>
    </row>
    <row r="39" spans="1:13" x14ac:dyDescent="0.25">
      <c r="A39" s="1699"/>
      <c r="B39" s="1528"/>
      <c r="C39" s="407"/>
      <c r="D39" s="411" t="s">
        <v>1609</v>
      </c>
      <c r="E39" s="412" t="s">
        <v>1895</v>
      </c>
      <c r="F39" s="411" t="s">
        <v>1610</v>
      </c>
      <c r="G39" s="412" t="s">
        <v>1895</v>
      </c>
      <c r="H39" s="411" t="s">
        <v>1611</v>
      </c>
      <c r="I39" s="412" t="s">
        <v>1895</v>
      </c>
      <c r="J39" s="411" t="s">
        <v>1115</v>
      </c>
      <c r="K39" s="412" t="s">
        <v>1895</v>
      </c>
      <c r="L39" s="411" t="s">
        <v>1612</v>
      </c>
      <c r="M39" s="413" t="s">
        <v>1895</v>
      </c>
    </row>
    <row r="40" spans="1:13" x14ac:dyDescent="0.25">
      <c r="A40" s="1699"/>
      <c r="B40" s="1528"/>
      <c r="C40" s="407"/>
      <c r="D40" s="414" t="s">
        <v>128</v>
      </c>
      <c r="E40" s="414"/>
      <c r="F40" s="414" t="s">
        <v>129</v>
      </c>
      <c r="G40" s="414"/>
      <c r="H40" s="415" t="s">
        <v>130</v>
      </c>
      <c r="I40" s="415"/>
      <c r="J40" s="415" t="s">
        <v>131</v>
      </c>
      <c r="K40" s="414"/>
      <c r="L40" s="414" t="s">
        <v>132</v>
      </c>
      <c r="M40" s="416"/>
    </row>
    <row r="41" spans="1:13" x14ac:dyDescent="0.25">
      <c r="A41" s="1699"/>
      <c r="B41" s="1528"/>
      <c r="C41" s="407"/>
      <c r="D41" s="411" t="s">
        <v>1031</v>
      </c>
      <c r="E41" s="412" t="s">
        <v>1895</v>
      </c>
      <c r="F41" s="411" t="s">
        <v>1356</v>
      </c>
      <c r="G41" s="412" t="s">
        <v>1895</v>
      </c>
      <c r="H41" s="411" t="s">
        <v>997</v>
      </c>
      <c r="I41" s="412" t="s">
        <v>1895</v>
      </c>
      <c r="J41" s="411"/>
      <c r="K41" s="412"/>
      <c r="L41" s="411"/>
      <c r="M41" s="413"/>
    </row>
    <row r="42" spans="1:13" x14ac:dyDescent="0.25">
      <c r="A42" s="1699"/>
      <c r="B42" s="1528"/>
      <c r="C42" s="407"/>
      <c r="D42" s="417" t="s">
        <v>132</v>
      </c>
      <c r="E42" s="417"/>
      <c r="F42" s="417" t="s">
        <v>133</v>
      </c>
      <c r="G42" s="417"/>
      <c r="H42" s="418"/>
      <c r="I42" s="418"/>
      <c r="J42" s="418"/>
      <c r="K42" s="418"/>
      <c r="L42" s="418"/>
      <c r="M42" s="419"/>
    </row>
    <row r="43" spans="1:13" x14ac:dyDescent="0.25">
      <c r="A43" s="1699"/>
      <c r="B43" s="1528"/>
      <c r="C43" s="407"/>
      <c r="D43" s="411"/>
      <c r="E43" s="412"/>
      <c r="F43" s="2179" t="s">
        <v>1896</v>
      </c>
      <c r="G43" s="2180"/>
      <c r="H43" s="414"/>
      <c r="I43" s="414"/>
      <c r="J43" s="414"/>
      <c r="K43" s="414"/>
      <c r="L43" s="414"/>
      <c r="M43" s="420"/>
    </row>
    <row r="44" spans="1:13" x14ac:dyDescent="0.25">
      <c r="A44" s="1699"/>
      <c r="B44" s="1528"/>
      <c r="C44" s="421"/>
      <c r="D44" s="361"/>
      <c r="E44" s="361"/>
      <c r="F44" s="361"/>
      <c r="G44" s="361"/>
      <c r="H44" s="2181"/>
      <c r="I44" s="2181"/>
      <c r="J44" s="422"/>
      <c r="K44" s="423"/>
      <c r="L44" s="422"/>
      <c r="M44" s="424"/>
    </row>
    <row r="45" spans="1:13" ht="18" customHeight="1" x14ac:dyDescent="0.25">
      <c r="A45" s="1699"/>
      <c r="B45" s="1539" t="s">
        <v>134</v>
      </c>
      <c r="C45" s="425"/>
      <c r="D45" s="378"/>
      <c r="E45" s="378"/>
      <c r="F45" s="378"/>
      <c r="G45" s="378"/>
      <c r="H45" s="378"/>
      <c r="I45" s="378"/>
      <c r="J45" s="378"/>
      <c r="K45" s="378"/>
      <c r="L45" s="358"/>
      <c r="M45" s="359"/>
    </row>
    <row r="46" spans="1:13" x14ac:dyDescent="0.25">
      <c r="A46" s="1699"/>
      <c r="B46" s="1528"/>
      <c r="C46" s="426"/>
      <c r="D46" s="427" t="s">
        <v>135</v>
      </c>
      <c r="E46" s="428" t="s">
        <v>136</v>
      </c>
      <c r="F46" s="2355" t="s">
        <v>137</v>
      </c>
      <c r="G46" s="2168"/>
      <c r="H46" s="2168"/>
      <c r="I46" s="2168"/>
      <c r="J46" s="2168"/>
      <c r="K46" s="429" t="s">
        <v>101</v>
      </c>
      <c r="L46" s="2356" t="s">
        <v>1613</v>
      </c>
      <c r="M46" s="2357"/>
    </row>
    <row r="47" spans="1:13" x14ac:dyDescent="0.25">
      <c r="A47" s="1699"/>
      <c r="B47" s="1528"/>
      <c r="C47" s="426"/>
      <c r="D47" s="430"/>
      <c r="E47" s="376" t="s">
        <v>933</v>
      </c>
      <c r="F47" s="2355"/>
      <c r="G47" s="2168"/>
      <c r="H47" s="2168"/>
      <c r="I47" s="2168"/>
      <c r="J47" s="2168"/>
      <c r="K47" s="358"/>
      <c r="L47" s="2358"/>
      <c r="M47" s="2359"/>
    </row>
    <row r="48" spans="1:13" x14ac:dyDescent="0.25">
      <c r="A48" s="1699"/>
      <c r="B48" s="1529"/>
      <c r="C48" s="431"/>
      <c r="D48" s="361"/>
      <c r="E48" s="361"/>
      <c r="F48" s="361"/>
      <c r="G48" s="361"/>
      <c r="H48" s="361"/>
      <c r="I48" s="361"/>
      <c r="J48" s="361"/>
      <c r="K48" s="361"/>
      <c r="L48" s="358"/>
      <c r="M48" s="359"/>
    </row>
    <row r="49" spans="1:13" ht="15.75" customHeight="1" x14ac:dyDescent="0.25">
      <c r="A49" s="1699"/>
      <c r="B49" s="13" t="s">
        <v>139</v>
      </c>
      <c r="C49" s="2032" t="s">
        <v>1897</v>
      </c>
      <c r="D49" s="2114"/>
      <c r="E49" s="2114"/>
      <c r="F49" s="2114"/>
      <c r="G49" s="2114"/>
      <c r="H49" s="2114"/>
      <c r="I49" s="2114"/>
      <c r="J49" s="2114"/>
      <c r="K49" s="2114"/>
      <c r="L49" s="2114"/>
      <c r="M49" s="2115"/>
    </row>
    <row r="50" spans="1:13" ht="15.75" customHeight="1" x14ac:dyDescent="0.25">
      <c r="A50" s="1699"/>
      <c r="B50" s="12" t="s">
        <v>141</v>
      </c>
      <c r="C50" s="2032" t="s">
        <v>1898</v>
      </c>
      <c r="D50" s="2114"/>
      <c r="E50" s="2114"/>
      <c r="F50" s="2114"/>
      <c r="G50" s="2114"/>
      <c r="H50" s="2114"/>
      <c r="I50" s="2114"/>
      <c r="J50" s="2114"/>
      <c r="K50" s="2114"/>
      <c r="L50" s="2114"/>
      <c r="M50" s="2115"/>
    </row>
    <row r="51" spans="1:13" x14ac:dyDescent="0.25">
      <c r="A51" s="1699"/>
      <c r="B51" s="12" t="s">
        <v>143</v>
      </c>
      <c r="C51" s="2032" t="s">
        <v>939</v>
      </c>
      <c r="D51" s="2114"/>
      <c r="E51" s="2114"/>
      <c r="F51" s="2114"/>
      <c r="G51" s="2114"/>
      <c r="H51" s="2114"/>
      <c r="I51" s="2114"/>
      <c r="J51" s="2114"/>
      <c r="K51" s="2114"/>
      <c r="L51" s="2114"/>
      <c r="M51" s="2115"/>
    </row>
    <row r="52" spans="1:13" x14ac:dyDescent="0.25">
      <c r="A52" s="1699"/>
      <c r="B52" s="12" t="s">
        <v>144</v>
      </c>
      <c r="C52" s="2032" t="s">
        <v>939</v>
      </c>
      <c r="D52" s="2114"/>
      <c r="E52" s="2114"/>
      <c r="F52" s="2114"/>
      <c r="G52" s="2114"/>
      <c r="H52" s="2114"/>
      <c r="I52" s="2114"/>
      <c r="J52" s="2114"/>
      <c r="K52" s="2114"/>
      <c r="L52" s="2114"/>
      <c r="M52" s="2115"/>
    </row>
    <row r="53" spans="1:13" ht="15.75" customHeight="1" x14ac:dyDescent="0.25">
      <c r="A53" s="1506" t="s">
        <v>60</v>
      </c>
      <c r="B53" s="7" t="s">
        <v>145</v>
      </c>
      <c r="C53" s="1849" t="s">
        <v>774</v>
      </c>
      <c r="D53" s="1850"/>
      <c r="E53" s="1850"/>
      <c r="F53" s="1850"/>
      <c r="G53" s="1850"/>
      <c r="H53" s="1850"/>
      <c r="I53" s="1850"/>
      <c r="J53" s="1850"/>
      <c r="K53" s="1850"/>
      <c r="L53" s="1850"/>
      <c r="M53" s="1851"/>
    </row>
    <row r="54" spans="1:13" x14ac:dyDescent="0.25">
      <c r="A54" s="1507"/>
      <c r="B54" s="7" t="s">
        <v>147</v>
      </c>
      <c r="C54" s="1849" t="s">
        <v>1616</v>
      </c>
      <c r="D54" s="1850"/>
      <c r="E54" s="1850"/>
      <c r="F54" s="1850"/>
      <c r="G54" s="1850"/>
      <c r="H54" s="1850"/>
      <c r="I54" s="1850"/>
      <c r="J54" s="1850"/>
      <c r="K54" s="1850"/>
      <c r="L54" s="1850"/>
      <c r="M54" s="1851"/>
    </row>
    <row r="55" spans="1:13" x14ac:dyDescent="0.25">
      <c r="A55" s="1507"/>
      <c r="B55" s="7" t="s">
        <v>149</v>
      </c>
      <c r="C55" s="1849" t="s">
        <v>582</v>
      </c>
      <c r="D55" s="1850"/>
      <c r="E55" s="1850"/>
      <c r="F55" s="1850"/>
      <c r="G55" s="1850"/>
      <c r="H55" s="1850"/>
      <c r="I55" s="1850"/>
      <c r="J55" s="1850"/>
      <c r="K55" s="1850"/>
      <c r="L55" s="1850"/>
      <c r="M55" s="1851"/>
    </row>
    <row r="56" spans="1:13" ht="15.75" customHeight="1" x14ac:dyDescent="0.25">
      <c r="A56" s="1507"/>
      <c r="B56" s="8" t="s">
        <v>151</v>
      </c>
      <c r="C56" s="1849" t="s">
        <v>1894</v>
      </c>
      <c r="D56" s="1850"/>
      <c r="E56" s="1850"/>
      <c r="F56" s="1850"/>
      <c r="G56" s="1850"/>
      <c r="H56" s="1850"/>
      <c r="I56" s="1850"/>
      <c r="J56" s="1850"/>
      <c r="K56" s="1850"/>
      <c r="L56" s="1850"/>
      <c r="M56" s="1851"/>
    </row>
    <row r="57" spans="1:13" ht="15.75" customHeight="1" x14ac:dyDescent="0.25">
      <c r="A57" s="1507"/>
      <c r="B57" s="7" t="s">
        <v>153</v>
      </c>
      <c r="C57" s="2169" t="s">
        <v>775</v>
      </c>
      <c r="D57" s="1850"/>
      <c r="E57" s="1850"/>
      <c r="F57" s="1850"/>
      <c r="G57" s="1850"/>
      <c r="H57" s="1850"/>
      <c r="I57" s="1850"/>
      <c r="J57" s="1850"/>
      <c r="K57" s="1850"/>
      <c r="L57" s="1850"/>
      <c r="M57" s="1851"/>
    </row>
    <row r="58" spans="1:13" ht="16.5" thickBot="1" x14ac:dyDescent="0.3">
      <c r="A58" s="1510"/>
      <c r="B58" s="7" t="s">
        <v>155</v>
      </c>
      <c r="C58" s="1849">
        <v>2203000</v>
      </c>
      <c r="D58" s="1850"/>
      <c r="E58" s="1850"/>
      <c r="F58" s="1850"/>
      <c r="G58" s="1850"/>
      <c r="H58" s="1850"/>
      <c r="I58" s="1850"/>
      <c r="J58" s="1850"/>
      <c r="K58" s="1850"/>
      <c r="L58" s="1850"/>
      <c r="M58" s="1851"/>
    </row>
    <row r="59" spans="1:13" ht="15.75" customHeight="1" x14ac:dyDescent="0.25">
      <c r="A59" s="1506" t="s">
        <v>156</v>
      </c>
      <c r="B59" s="6" t="s">
        <v>157</v>
      </c>
      <c r="C59" s="1849" t="s">
        <v>1617</v>
      </c>
      <c r="D59" s="1850"/>
      <c r="E59" s="1850"/>
      <c r="F59" s="1850"/>
      <c r="G59" s="1850"/>
      <c r="H59" s="1850"/>
      <c r="I59" s="1850"/>
      <c r="J59" s="1850"/>
      <c r="K59" s="1850"/>
      <c r="L59" s="1850"/>
      <c r="M59" s="1851"/>
    </row>
    <row r="60" spans="1:13" ht="30" customHeight="1" x14ac:dyDescent="0.25">
      <c r="A60" s="1507"/>
      <c r="B60" s="6" t="s">
        <v>158</v>
      </c>
      <c r="C60" s="1849" t="s">
        <v>1618</v>
      </c>
      <c r="D60" s="1850"/>
      <c r="E60" s="1850"/>
      <c r="F60" s="1850"/>
      <c r="G60" s="1850"/>
      <c r="H60" s="1850"/>
      <c r="I60" s="1850"/>
      <c r="J60" s="1850"/>
      <c r="K60" s="1850"/>
      <c r="L60" s="1850"/>
      <c r="M60" s="1851"/>
    </row>
    <row r="61" spans="1:13" ht="30" customHeight="1" thickBot="1" x14ac:dyDescent="0.3">
      <c r="A61" s="1507"/>
      <c r="B61" s="5" t="s">
        <v>79</v>
      </c>
      <c r="C61" s="1849" t="s">
        <v>582</v>
      </c>
      <c r="D61" s="1850"/>
      <c r="E61" s="1850"/>
      <c r="F61" s="1850"/>
      <c r="G61" s="1850"/>
      <c r="H61" s="1850"/>
      <c r="I61" s="1850"/>
      <c r="J61" s="1850"/>
      <c r="K61" s="1850"/>
      <c r="L61" s="1850"/>
      <c r="M61" s="1851"/>
    </row>
    <row r="62" spans="1:13" ht="15.95" customHeight="1" thickBot="1" x14ac:dyDescent="0.3">
      <c r="A62" s="4" t="s">
        <v>64</v>
      </c>
      <c r="B62" s="3"/>
      <c r="C62" s="1755"/>
      <c r="D62" s="2165"/>
      <c r="E62" s="2165"/>
      <c r="F62" s="2165"/>
      <c r="G62" s="2165"/>
      <c r="H62" s="2165"/>
      <c r="I62" s="2165"/>
      <c r="J62" s="2165"/>
      <c r="K62" s="2165"/>
      <c r="L62" s="2165"/>
      <c r="M62" s="2166"/>
    </row>
  </sheetData>
  <mergeCells count="50">
    <mergeCell ref="C5:E5"/>
    <mergeCell ref="A3:A15"/>
    <mergeCell ref="C3:M3"/>
    <mergeCell ref="C4:M4"/>
    <mergeCell ref="F5:G5"/>
    <mergeCell ref="C6:M6"/>
    <mergeCell ref="C7:M7"/>
    <mergeCell ref="C8:D8"/>
    <mergeCell ref="B9:B11"/>
    <mergeCell ref="C10:D10"/>
    <mergeCell ref="C13:M13"/>
    <mergeCell ref="C14:M14"/>
    <mergeCell ref="C15:D15"/>
    <mergeCell ref="F15:M15"/>
    <mergeCell ref="F10:G10"/>
    <mergeCell ref="I10:J10"/>
    <mergeCell ref="C11:D11"/>
    <mergeCell ref="F11:G11"/>
    <mergeCell ref="I11:J11"/>
    <mergeCell ref="C12:M12"/>
    <mergeCell ref="C50:M50"/>
    <mergeCell ref="F43:G43"/>
    <mergeCell ref="H44:I44"/>
    <mergeCell ref="J30:L30"/>
    <mergeCell ref="C57:M57"/>
    <mergeCell ref="C58:M58"/>
    <mergeCell ref="A16:A52"/>
    <mergeCell ref="C16:M16"/>
    <mergeCell ref="C17:M17"/>
    <mergeCell ref="B18:B24"/>
    <mergeCell ref="B25:B28"/>
    <mergeCell ref="L46:M47"/>
    <mergeCell ref="C49:M49"/>
    <mergeCell ref="C51:M51"/>
    <mergeCell ref="C62:M62"/>
    <mergeCell ref="B32:B34"/>
    <mergeCell ref="B35:B44"/>
    <mergeCell ref="A59:A61"/>
    <mergeCell ref="C59:M59"/>
    <mergeCell ref="C60:M60"/>
    <mergeCell ref="C61:M61"/>
    <mergeCell ref="B45:B48"/>
    <mergeCell ref="F46:F47"/>
    <mergeCell ref="G46:J47"/>
    <mergeCell ref="C52:M52"/>
    <mergeCell ref="A53:A58"/>
    <mergeCell ref="C53:M53"/>
    <mergeCell ref="C54:M54"/>
    <mergeCell ref="C55:M55"/>
    <mergeCell ref="C56:M56"/>
  </mergeCells>
  <dataValidations count="7">
    <dataValidation allowBlank="1" showInputMessage="1" showErrorMessage="1" prompt="Seleccione de la lista desplegable" sqref="B5 B8 H8" xr:uid="{00000000-0002-0000-4E00-000000000000}"/>
    <dataValidation allowBlank="1" showInputMessage="1" showErrorMessage="1" prompt="Incluir una ficha por cada indicador, ya sea de producto o de resultado" sqref="B1:B2" xr:uid="{00000000-0002-0000-4E00-000001000000}"/>
    <dataValidation allowBlank="1" showInputMessage="1" showErrorMessage="1" prompt="Identifique el ODS a que le apunta el indicador de producto. Seleccione de la lista desplegable._x000a_" sqref="B15" xr:uid="{00000000-0002-0000-4E00-000002000000}"/>
    <dataValidation allowBlank="1" showInputMessage="1" showErrorMessage="1" prompt="Identifique la meta ODS a que le apunta el indicador de producto. Seleccione de la lista desplegable." sqref="E15" xr:uid="{00000000-0002-0000-4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5" xr:uid="{00000000-0002-0000-4E00-000005000000}"/>
    <dataValidation type="list" allowBlank="1" showInputMessage="1" showErrorMessage="1" sqref="I8:M8" xr:uid="{00000000-0002-0000-4E00-000006000000}">
      <formula1>INDIRECT($C$8)</formula1>
    </dataValidation>
  </dataValidations>
  <hyperlinks>
    <hyperlink ref="C57" r:id="rId1" xr:uid="{00000000-0004-0000-4E00-000000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E75B5"/>
  </sheetPr>
  <dimension ref="A1:Z1001"/>
  <sheetViews>
    <sheetView topLeftCell="A44" workbookViewId="0">
      <selection activeCell="I25" sqref="I25"/>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960</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39" customHeight="1" x14ac:dyDescent="0.25">
      <c r="A2" s="1588" t="s">
        <v>67</v>
      </c>
      <c r="B2" s="1136" t="s">
        <v>68</v>
      </c>
      <c r="C2" s="1617" t="s">
        <v>732</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51" customHeight="1" x14ac:dyDescent="0.25">
      <c r="A3" s="1581"/>
      <c r="B3" s="1137" t="s">
        <v>70</v>
      </c>
      <c r="C3" s="1589" t="s">
        <v>961</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t="s">
        <v>342</v>
      </c>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83.25" customHeight="1" x14ac:dyDescent="0.25">
      <c r="A11" s="1582"/>
      <c r="B11" s="1137" t="s">
        <v>85</v>
      </c>
      <c r="C11" s="1609" t="s">
        <v>962</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33" customHeight="1" x14ac:dyDescent="0.25">
      <c r="A12" s="1580" t="s">
        <v>48</v>
      </c>
      <c r="B12" s="1146" t="s">
        <v>87</v>
      </c>
      <c r="C12" s="1589" t="s">
        <v>336</v>
      </c>
      <c r="D12" s="1630"/>
      <c r="E12" s="1630"/>
      <c r="F12" s="1630"/>
      <c r="G12" s="1630"/>
      <c r="H12" s="1630"/>
      <c r="I12" s="1630"/>
      <c r="J12" s="1630"/>
      <c r="K12" s="1630"/>
      <c r="L12" s="1630"/>
      <c r="M12" s="1631"/>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41.45" customHeight="1" x14ac:dyDescent="0.25">
      <c r="A18" s="1581"/>
      <c r="B18" s="1586"/>
      <c r="C18" s="1170" t="s">
        <v>99</v>
      </c>
      <c r="D18" s="1173" t="s">
        <v>933</v>
      </c>
      <c r="E18" s="1436" t="s">
        <v>101</v>
      </c>
      <c r="F18" s="1428"/>
      <c r="G18" s="1632" t="s">
        <v>963</v>
      </c>
      <c r="H18" s="1632"/>
      <c r="I18" s="1632"/>
      <c r="J18" s="1632"/>
      <c r="K18" s="1632"/>
      <c r="L18" s="1632"/>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74"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203.25" customHeight="1" x14ac:dyDescent="0.25">
      <c r="A44" s="1581"/>
      <c r="B44" s="1146" t="s">
        <v>139</v>
      </c>
      <c r="C44" s="1609" t="s">
        <v>964</v>
      </c>
      <c r="D44" s="1590"/>
      <c r="E44" s="1590"/>
      <c r="F44" s="1590"/>
      <c r="G44" s="1590"/>
      <c r="H44" s="1590"/>
      <c r="I44" s="1590"/>
      <c r="J44" s="1590"/>
      <c r="K44" s="1590"/>
      <c r="L44" s="1590"/>
      <c r="M44" s="1591"/>
      <c r="N44" s="1134"/>
      <c r="O44" s="1134"/>
      <c r="P44" s="1134"/>
      <c r="Q44" s="1134"/>
      <c r="R44" s="1134"/>
      <c r="S44" s="1134"/>
      <c r="T44" s="1134"/>
      <c r="U44" s="1134"/>
      <c r="V44" s="1134"/>
      <c r="W44" s="1134"/>
      <c r="X44" s="1134"/>
      <c r="Y44" s="1134"/>
      <c r="Z44" s="1134"/>
    </row>
    <row r="45" spans="1:26" ht="40.35" customHeight="1" x14ac:dyDescent="0.25">
      <c r="A45" s="1581"/>
      <c r="B45" s="1146" t="s">
        <v>936</v>
      </c>
      <c r="C45" s="1589" t="s">
        <v>733</v>
      </c>
      <c r="D45" s="1630"/>
      <c r="E45" s="1630"/>
      <c r="F45" s="1630"/>
      <c r="G45" s="1630"/>
      <c r="H45" s="1630"/>
      <c r="I45" s="1630"/>
      <c r="J45" s="1630"/>
      <c r="K45" s="1630"/>
      <c r="L45" s="1630"/>
      <c r="M45" s="163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959</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customHeight="1" x14ac:dyDescent="0.25">
      <c r="A50" s="1581"/>
      <c r="B50" s="1229" t="s">
        <v>147</v>
      </c>
      <c r="C50" s="1589" t="s">
        <v>941</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customHeight="1"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942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customHeight="1"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944</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16.5" customHeight="1" thickBot="1" x14ac:dyDescent="0.3">
      <c r="A58" s="1233" t="s">
        <v>64</v>
      </c>
      <c r="B58" s="1234"/>
      <c r="C58" s="1511" t="s">
        <v>952</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7:M47"/>
    <mergeCell ref="C48:M48"/>
    <mergeCell ref="H39:I39"/>
    <mergeCell ref="B40:B43"/>
    <mergeCell ref="F41:F42"/>
    <mergeCell ref="G41:J42"/>
    <mergeCell ref="C45:M45"/>
    <mergeCell ref="L41:M42"/>
    <mergeCell ref="F38:G38"/>
    <mergeCell ref="C12:M12"/>
    <mergeCell ref="G18:L18"/>
    <mergeCell ref="C46:M46"/>
    <mergeCell ref="C44:M44"/>
    <mergeCell ref="A12:A48"/>
    <mergeCell ref="B13:B19"/>
    <mergeCell ref="B20:B23"/>
    <mergeCell ref="C58:M58"/>
    <mergeCell ref="C53:M53"/>
    <mergeCell ref="C54:M54"/>
    <mergeCell ref="A55:A57"/>
    <mergeCell ref="C55:M55"/>
    <mergeCell ref="C56:M56"/>
    <mergeCell ref="C57:M57"/>
    <mergeCell ref="A49:A54"/>
    <mergeCell ref="C49:M49"/>
    <mergeCell ref="C50:M50"/>
    <mergeCell ref="C51:M51"/>
    <mergeCell ref="C52:M52"/>
    <mergeCell ref="B27:B29"/>
  </mergeCells>
  <dataValidations count="2">
    <dataValidation allowBlank="1" showErrorMessage="1" sqref="I7:M7 C7:D7" xr:uid="{00000000-0002-0000-0700-000000000000}"/>
    <dataValidation type="list" allowBlank="1" showErrorMessage="1" sqref="C4 G41" xr:uid="{00000000-0002-0000-0700-000001000000}">
      <formula1>#REF!</formula1>
    </dataValidation>
  </dataValidations>
  <hyperlinks>
    <hyperlink ref="C53" r:id="rId1" xr:uid="{00000000-0004-0000-0700-000000000000}"/>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B9ED"/>
  </sheetPr>
  <dimension ref="A1:M61"/>
  <sheetViews>
    <sheetView zoomScale="85" zoomScaleNormal="85" workbookViewId="0">
      <selection activeCell="C12" sqref="C12:M1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1899</v>
      </c>
      <c r="C1" s="108"/>
      <c r="D1" s="108"/>
      <c r="E1" s="108"/>
      <c r="F1" s="108"/>
      <c r="G1" s="108"/>
      <c r="H1" s="108"/>
      <c r="I1" s="108"/>
      <c r="J1" s="108"/>
      <c r="K1" s="108"/>
      <c r="L1" s="108"/>
      <c r="M1" s="107"/>
    </row>
    <row r="2" spans="1:13" ht="16.5" thickBot="1" x14ac:dyDescent="0.3">
      <c r="A2" s="1542" t="s">
        <v>67</v>
      </c>
      <c r="B2" s="106" t="s">
        <v>68</v>
      </c>
      <c r="C2" s="2183" t="s">
        <v>1900</v>
      </c>
      <c r="D2" s="2184"/>
      <c r="E2" s="2184"/>
      <c r="F2" s="2184"/>
      <c r="G2" s="2184"/>
      <c r="H2" s="2184"/>
      <c r="I2" s="2184"/>
      <c r="J2" s="2184"/>
      <c r="K2" s="2184"/>
      <c r="L2" s="2184"/>
      <c r="M2" s="2185"/>
    </row>
    <row r="3" spans="1:13" ht="31.5" x14ac:dyDescent="0.25">
      <c r="A3" s="1543"/>
      <c r="B3" s="13" t="s">
        <v>1016</v>
      </c>
      <c r="C3" s="1545" t="s">
        <v>1901</v>
      </c>
      <c r="D3" s="1546"/>
      <c r="E3" s="1546"/>
      <c r="F3" s="1546"/>
      <c r="G3" s="1546"/>
      <c r="H3" s="1546"/>
      <c r="I3" s="1546"/>
      <c r="J3" s="1546"/>
      <c r="K3" s="1546"/>
      <c r="L3" s="1546"/>
      <c r="M3" s="1547"/>
    </row>
    <row r="4" spans="1:13" x14ac:dyDescent="0.25">
      <c r="A4" s="1543"/>
      <c r="B4" s="65" t="s">
        <v>72</v>
      </c>
      <c r="C4" s="1849" t="s">
        <v>448</v>
      </c>
      <c r="D4" s="1850"/>
      <c r="E4" s="2056"/>
      <c r="F4" s="2186" t="s">
        <v>74</v>
      </c>
      <c r="G4" s="2187"/>
      <c r="H4" s="332">
        <v>383</v>
      </c>
      <c r="I4" s="344"/>
      <c r="J4" s="344"/>
      <c r="K4" s="344"/>
      <c r="L4" s="344"/>
      <c r="M4" s="345"/>
    </row>
    <row r="5" spans="1:13" x14ac:dyDescent="0.25">
      <c r="A5" s="1543"/>
      <c r="B5" s="65" t="s">
        <v>75</v>
      </c>
      <c r="C5" s="2188" t="s">
        <v>1599</v>
      </c>
      <c r="D5" s="2189"/>
      <c r="E5" s="2189"/>
      <c r="F5" s="2189"/>
      <c r="G5" s="2189"/>
      <c r="H5" s="2189"/>
      <c r="I5" s="2189"/>
      <c r="J5" s="2189"/>
      <c r="K5" s="2189"/>
      <c r="L5" s="2189"/>
      <c r="M5" s="2190"/>
    </row>
    <row r="6" spans="1:13" x14ac:dyDescent="0.25">
      <c r="A6" s="1543"/>
      <c r="B6" s="65" t="s">
        <v>76</v>
      </c>
      <c r="C6" s="1849" t="s">
        <v>1600</v>
      </c>
      <c r="D6" s="1850"/>
      <c r="E6" s="1850"/>
      <c r="F6" s="1850"/>
      <c r="G6" s="1850"/>
      <c r="H6" s="1850"/>
      <c r="I6" s="1850"/>
      <c r="J6" s="1850"/>
      <c r="K6" s="1850"/>
      <c r="L6" s="1850"/>
      <c r="M6" s="1851"/>
    </row>
    <row r="7" spans="1:13" x14ac:dyDescent="0.25">
      <c r="A7" s="1543"/>
      <c r="B7" s="13" t="s">
        <v>929</v>
      </c>
      <c r="C7" s="2191"/>
      <c r="D7" s="2192"/>
      <c r="E7" s="350" t="s">
        <v>581</v>
      </c>
      <c r="F7" s="350"/>
      <c r="G7" s="351"/>
      <c r="H7" s="352" t="s">
        <v>79</v>
      </c>
      <c r="I7" s="2193" t="s">
        <v>582</v>
      </c>
      <c r="J7" s="2192"/>
      <c r="K7" s="2192"/>
      <c r="L7" s="2192"/>
      <c r="M7" s="2194"/>
    </row>
    <row r="8" spans="1:13" x14ac:dyDescent="0.25">
      <c r="A8" s="1543"/>
      <c r="B8" s="1689" t="s">
        <v>77</v>
      </c>
      <c r="C8" s="353"/>
      <c r="D8" s="354"/>
      <c r="E8" s="354"/>
      <c r="F8" s="354"/>
      <c r="G8" s="354"/>
      <c r="H8" s="354"/>
      <c r="I8" s="354"/>
      <c r="J8" s="354"/>
      <c r="K8" s="354"/>
      <c r="L8" s="355"/>
      <c r="M8" s="356"/>
    </row>
    <row r="9" spans="1:13" x14ac:dyDescent="0.25">
      <c r="A9" s="1543"/>
      <c r="B9" s="1690"/>
      <c r="C9" s="2174" t="s">
        <v>582</v>
      </c>
      <c r="D9" s="2175"/>
      <c r="E9" s="357"/>
      <c r="F9" s="2175"/>
      <c r="G9" s="2175"/>
      <c r="H9" s="357"/>
      <c r="I9" s="2175"/>
      <c r="J9" s="2175"/>
      <c r="K9" s="357"/>
      <c r="L9" s="358"/>
      <c r="M9" s="359"/>
    </row>
    <row r="10" spans="1:13" x14ac:dyDescent="0.25">
      <c r="A10" s="1543"/>
      <c r="B10" s="1691"/>
      <c r="C10" s="2174" t="s">
        <v>84</v>
      </c>
      <c r="D10" s="2175"/>
      <c r="E10" s="360"/>
      <c r="F10" s="2175" t="s">
        <v>84</v>
      </c>
      <c r="G10" s="2175"/>
      <c r="H10" s="360"/>
      <c r="I10" s="2175" t="s">
        <v>84</v>
      </c>
      <c r="J10" s="2175"/>
      <c r="K10" s="360"/>
      <c r="L10" s="361"/>
      <c r="M10" s="362"/>
    </row>
    <row r="11" spans="1:13" ht="54" customHeight="1" x14ac:dyDescent="0.25">
      <c r="A11" s="1543"/>
      <c r="B11" s="13" t="s">
        <v>85</v>
      </c>
      <c r="C11" s="2032" t="s">
        <v>1902</v>
      </c>
      <c r="D11" s="2114"/>
      <c r="E11" s="2114"/>
      <c r="F11" s="2114"/>
      <c r="G11" s="2114"/>
      <c r="H11" s="2114"/>
      <c r="I11" s="2114"/>
      <c r="J11" s="2114"/>
      <c r="K11" s="2114"/>
      <c r="L11" s="2114"/>
      <c r="M11" s="2115"/>
    </row>
    <row r="12" spans="1:13" ht="47.45" customHeight="1" x14ac:dyDescent="0.25">
      <c r="A12" s="1543"/>
      <c r="B12" s="13" t="s">
        <v>1021</v>
      </c>
      <c r="C12" s="2032" t="s">
        <v>1903</v>
      </c>
      <c r="D12" s="2114"/>
      <c r="E12" s="2114"/>
      <c r="F12" s="2114"/>
      <c r="G12" s="2114"/>
      <c r="H12" s="2114"/>
      <c r="I12" s="2114"/>
      <c r="J12" s="2114"/>
      <c r="K12" s="2114"/>
      <c r="L12" s="2114"/>
      <c r="M12" s="2115"/>
    </row>
    <row r="13" spans="1:13" ht="31.5" x14ac:dyDescent="0.25">
      <c r="A13" s="1543"/>
      <c r="B13" s="13" t="s">
        <v>1023</v>
      </c>
      <c r="C13" s="1738" t="s">
        <v>1904</v>
      </c>
      <c r="D13" s="1739"/>
      <c r="E13" s="1739"/>
      <c r="F13" s="1739"/>
      <c r="G13" s="1739"/>
      <c r="H13" s="1739"/>
      <c r="I13" s="1739"/>
      <c r="J13" s="1739"/>
      <c r="K13" s="1739"/>
      <c r="L13" s="1739"/>
      <c r="M13" s="1740"/>
    </row>
    <row r="14" spans="1:13" ht="46.5" customHeight="1" x14ac:dyDescent="0.25">
      <c r="A14" s="1543"/>
      <c r="B14" s="126" t="s">
        <v>1025</v>
      </c>
      <c r="C14" s="2032" t="s">
        <v>446</v>
      </c>
      <c r="D14" s="2114"/>
      <c r="E14" s="363" t="s">
        <v>1026</v>
      </c>
      <c r="F14" s="2182" t="s">
        <v>578</v>
      </c>
      <c r="G14" s="2114"/>
      <c r="H14" s="2114"/>
      <c r="I14" s="2114"/>
      <c r="J14" s="2114"/>
      <c r="K14" s="2114"/>
      <c r="L14" s="2114"/>
      <c r="M14" s="2115"/>
    </row>
    <row r="15" spans="1:13" x14ac:dyDescent="0.25">
      <c r="A15" s="1698" t="s">
        <v>48</v>
      </c>
      <c r="B15" s="12" t="s">
        <v>87</v>
      </c>
      <c r="C15" s="2032" t="s">
        <v>1605</v>
      </c>
      <c r="D15" s="2114"/>
      <c r="E15" s="2114"/>
      <c r="F15" s="2114"/>
      <c r="G15" s="2114"/>
      <c r="H15" s="2114"/>
      <c r="I15" s="2114"/>
      <c r="J15" s="2114"/>
      <c r="K15" s="2114"/>
      <c r="L15" s="2114"/>
      <c r="M15" s="2115"/>
    </row>
    <row r="16" spans="1:13" x14ac:dyDescent="0.25">
      <c r="A16" s="1699"/>
      <c r="B16" s="12" t="s">
        <v>1028</v>
      </c>
      <c r="C16" s="2032" t="s">
        <v>778</v>
      </c>
      <c r="D16" s="2114"/>
      <c r="E16" s="2114"/>
      <c r="F16" s="2114"/>
      <c r="G16" s="2114"/>
      <c r="H16" s="2114"/>
      <c r="I16" s="2114"/>
      <c r="J16" s="2114"/>
      <c r="K16" s="2114"/>
      <c r="L16" s="2114"/>
      <c r="M16" s="2115"/>
    </row>
    <row r="17" spans="1:13" ht="8.25" customHeight="1" x14ac:dyDescent="0.25">
      <c r="A17" s="1699"/>
      <c r="B17" s="1539" t="s">
        <v>89</v>
      </c>
      <c r="C17" s="364"/>
      <c r="D17" s="365"/>
      <c r="E17" s="365"/>
      <c r="F17" s="365"/>
      <c r="G17" s="365"/>
      <c r="H17" s="365"/>
      <c r="I17" s="365"/>
      <c r="J17" s="365"/>
      <c r="K17" s="365"/>
      <c r="L17" s="365"/>
      <c r="M17" s="366"/>
    </row>
    <row r="18" spans="1:13" ht="9" customHeight="1" x14ac:dyDescent="0.25">
      <c r="A18" s="1699"/>
      <c r="B18" s="1528"/>
      <c r="C18" s="367"/>
      <c r="D18" s="368"/>
      <c r="E18" s="369"/>
      <c r="F18" s="368"/>
      <c r="G18" s="369"/>
      <c r="H18" s="368"/>
      <c r="I18" s="369"/>
      <c r="J18" s="368"/>
      <c r="K18" s="369"/>
      <c r="L18" s="369"/>
      <c r="M18" s="370"/>
    </row>
    <row r="19" spans="1:13" x14ac:dyDescent="0.25">
      <c r="A19" s="1699"/>
      <c r="B19" s="1528"/>
      <c r="C19" s="371" t="s">
        <v>90</v>
      </c>
      <c r="D19" s="372"/>
      <c r="E19" s="373" t="s">
        <v>91</v>
      </c>
      <c r="F19" s="372"/>
      <c r="G19" s="373" t="s">
        <v>92</v>
      </c>
      <c r="H19" s="372"/>
      <c r="I19" s="373" t="s">
        <v>93</v>
      </c>
      <c r="J19" s="374"/>
      <c r="K19" s="373"/>
      <c r="L19" s="373"/>
      <c r="M19" s="375"/>
    </row>
    <row r="20" spans="1:13" x14ac:dyDescent="0.25">
      <c r="A20" s="1699"/>
      <c r="B20" s="1528"/>
      <c r="C20" s="371" t="s">
        <v>94</v>
      </c>
      <c r="D20" s="376"/>
      <c r="E20" s="373" t="s">
        <v>95</v>
      </c>
      <c r="F20" s="377"/>
      <c r="G20" s="373" t="s">
        <v>96</v>
      </c>
      <c r="H20" s="377"/>
      <c r="I20" s="373"/>
      <c r="J20" s="378"/>
      <c r="K20" s="373"/>
      <c r="L20" s="373"/>
      <c r="M20" s="375"/>
    </row>
    <row r="21" spans="1:13" x14ac:dyDescent="0.25">
      <c r="A21" s="1699"/>
      <c r="B21" s="1528"/>
      <c r="C21" s="371" t="s">
        <v>97</v>
      </c>
      <c r="D21" s="376"/>
      <c r="E21" s="373" t="s">
        <v>98</v>
      </c>
      <c r="F21" s="376"/>
      <c r="G21" s="373"/>
      <c r="H21" s="378"/>
      <c r="I21" s="373"/>
      <c r="J21" s="378"/>
      <c r="K21" s="373"/>
      <c r="L21" s="373"/>
      <c r="M21" s="375"/>
    </row>
    <row r="22" spans="1:13" x14ac:dyDescent="0.25">
      <c r="A22" s="1699"/>
      <c r="B22" s="1528"/>
      <c r="C22" s="371" t="s">
        <v>99</v>
      </c>
      <c r="D22" s="377" t="s">
        <v>933</v>
      </c>
      <c r="E22" s="373" t="s">
        <v>101</v>
      </c>
      <c r="F22" s="379" t="s">
        <v>1905</v>
      </c>
      <c r="G22" s="379"/>
      <c r="H22" s="379"/>
      <c r="I22" s="379"/>
      <c r="J22" s="379"/>
      <c r="K22" s="379"/>
      <c r="L22" s="379"/>
      <c r="M22" s="380"/>
    </row>
    <row r="23" spans="1:13" ht="9.75" customHeight="1" x14ac:dyDescent="0.25">
      <c r="A23" s="1699"/>
      <c r="B23" s="1529"/>
      <c r="C23" s="325"/>
      <c r="D23" s="137"/>
      <c r="E23" s="137"/>
      <c r="F23" s="137"/>
      <c r="G23" s="137"/>
      <c r="H23" s="137"/>
      <c r="I23" s="137"/>
      <c r="J23" s="137"/>
      <c r="K23" s="137"/>
      <c r="L23" s="137"/>
      <c r="M23" s="138"/>
    </row>
    <row r="24" spans="1:13" x14ac:dyDescent="0.25">
      <c r="A24" s="1699"/>
      <c r="B24" s="1539" t="s">
        <v>103</v>
      </c>
      <c r="C24" s="326"/>
      <c r="D24" s="139"/>
      <c r="E24" s="139"/>
      <c r="F24" s="139"/>
      <c r="G24" s="139"/>
      <c r="H24" s="139"/>
      <c r="I24" s="139"/>
      <c r="J24" s="139"/>
      <c r="K24" s="139"/>
      <c r="L24" s="61"/>
      <c r="M24" s="60"/>
    </row>
    <row r="25" spans="1:13" x14ac:dyDescent="0.25">
      <c r="A25" s="1699"/>
      <c r="B25" s="1528"/>
      <c r="C25" s="324" t="s">
        <v>104</v>
      </c>
      <c r="D25" s="377"/>
      <c r="E25" s="386"/>
      <c r="F25" s="373" t="s">
        <v>105</v>
      </c>
      <c r="G25" s="376"/>
      <c r="H25" s="386"/>
      <c r="I25" s="373" t="s">
        <v>106</v>
      </c>
      <c r="J25" s="376" t="s">
        <v>933</v>
      </c>
      <c r="K25" s="386"/>
      <c r="L25" s="358"/>
      <c r="M25" s="14"/>
    </row>
    <row r="26" spans="1:13" x14ac:dyDescent="0.25">
      <c r="A26" s="1699"/>
      <c r="B26" s="1528"/>
      <c r="C26" s="324" t="s">
        <v>107</v>
      </c>
      <c r="D26" s="387"/>
      <c r="E26" s="358"/>
      <c r="F26" s="373" t="s">
        <v>108</v>
      </c>
      <c r="G26" s="377"/>
      <c r="H26" s="358"/>
      <c r="I26" s="388"/>
      <c r="J26" s="358"/>
      <c r="K26" s="357"/>
      <c r="L26" s="358"/>
      <c r="M26" s="14"/>
    </row>
    <row r="27" spans="1:13" x14ac:dyDescent="0.25">
      <c r="A27" s="1699"/>
      <c r="B27" s="1529"/>
      <c r="C27" s="327"/>
      <c r="D27" s="390"/>
      <c r="E27" s="390"/>
      <c r="F27" s="390"/>
      <c r="G27" s="390"/>
      <c r="H27" s="390"/>
      <c r="I27" s="390"/>
      <c r="J27" s="390"/>
      <c r="K27" s="390"/>
      <c r="L27" s="361"/>
      <c r="M27" s="48"/>
    </row>
    <row r="28" spans="1:13" x14ac:dyDescent="0.25">
      <c r="A28" s="1699"/>
      <c r="B28" s="70" t="s">
        <v>109</v>
      </c>
      <c r="C28" s="328"/>
      <c r="D28" s="392"/>
      <c r="E28" s="392"/>
      <c r="F28" s="392"/>
      <c r="G28" s="392"/>
      <c r="H28" s="392"/>
      <c r="I28" s="392"/>
      <c r="J28" s="392"/>
      <c r="K28" s="392"/>
      <c r="L28" s="392"/>
      <c r="M28" s="142"/>
    </row>
    <row r="29" spans="1:13" ht="51.95" customHeight="1" x14ac:dyDescent="0.25">
      <c r="A29" s="1699"/>
      <c r="B29" s="70"/>
      <c r="C29" s="329" t="s">
        <v>110</v>
      </c>
      <c r="D29" s="395">
        <v>80</v>
      </c>
      <c r="E29" s="386"/>
      <c r="F29" s="396" t="s">
        <v>112</v>
      </c>
      <c r="G29" s="377">
        <v>2021</v>
      </c>
      <c r="H29" s="386"/>
      <c r="I29" s="396" t="s">
        <v>113</v>
      </c>
      <c r="J29" s="2182" t="s">
        <v>1894</v>
      </c>
      <c r="K29" s="2114"/>
      <c r="L29" s="2033"/>
      <c r="M29" s="164"/>
    </row>
    <row r="30" spans="1:13" x14ac:dyDescent="0.25">
      <c r="A30" s="1699"/>
      <c r="B30" s="65"/>
      <c r="C30" s="325"/>
      <c r="D30" s="382"/>
      <c r="E30" s="382"/>
      <c r="F30" s="382"/>
      <c r="G30" s="382"/>
      <c r="H30" s="382"/>
      <c r="I30" s="382"/>
      <c r="J30" s="382"/>
      <c r="K30" s="382"/>
      <c r="L30" s="382"/>
      <c r="M30" s="138"/>
    </row>
    <row r="31" spans="1:13" x14ac:dyDescent="0.25">
      <c r="A31" s="1699"/>
      <c r="B31" s="1539" t="s">
        <v>114</v>
      </c>
      <c r="C31" s="63"/>
      <c r="D31" s="399"/>
      <c r="E31" s="399"/>
      <c r="F31" s="399"/>
      <c r="G31" s="399"/>
      <c r="H31" s="399"/>
      <c r="I31" s="399"/>
      <c r="J31" s="399"/>
      <c r="K31" s="399"/>
      <c r="L31" s="358"/>
      <c r="M31" s="14"/>
    </row>
    <row r="32" spans="1:13" x14ac:dyDescent="0.25">
      <c r="A32" s="1699"/>
      <c r="B32" s="1528"/>
      <c r="C32" s="330" t="s">
        <v>115</v>
      </c>
      <c r="D32" s="401">
        <v>2023</v>
      </c>
      <c r="E32" s="402"/>
      <c r="F32" s="386" t="s">
        <v>116</v>
      </c>
      <c r="G32" s="331" t="s">
        <v>997</v>
      </c>
      <c r="H32" s="402"/>
      <c r="I32" s="396"/>
      <c r="J32" s="402"/>
      <c r="K32" s="402"/>
      <c r="L32" s="358"/>
      <c r="M32" s="14"/>
    </row>
    <row r="33" spans="1:13" x14ac:dyDescent="0.25">
      <c r="A33" s="1699"/>
      <c r="B33" s="1529"/>
      <c r="C33" s="330"/>
      <c r="D33" s="403"/>
      <c r="E33" s="402"/>
      <c r="F33" s="386"/>
      <c r="G33" s="402"/>
      <c r="H33" s="402"/>
      <c r="I33" s="396"/>
      <c r="J33" s="402"/>
      <c r="K33" s="402"/>
      <c r="L33" s="358"/>
      <c r="M33" s="14"/>
    </row>
    <row r="34" spans="1:13" x14ac:dyDescent="0.25">
      <c r="A34" s="1699"/>
      <c r="B34" s="1539" t="s">
        <v>117</v>
      </c>
      <c r="C34" s="47"/>
      <c r="D34" s="405"/>
      <c r="E34" s="405"/>
      <c r="F34" s="405"/>
      <c r="G34" s="405"/>
      <c r="H34" s="405"/>
      <c r="I34" s="405"/>
      <c r="J34" s="405"/>
      <c r="K34" s="405"/>
      <c r="L34" s="405"/>
      <c r="M34" s="45"/>
    </row>
    <row r="35" spans="1:13" x14ac:dyDescent="0.25">
      <c r="A35" s="1699"/>
      <c r="B35" s="1528"/>
      <c r="C35" s="37"/>
      <c r="D35" s="408" t="s">
        <v>118</v>
      </c>
      <c r="E35" s="408"/>
      <c r="F35" s="408" t="s">
        <v>119</v>
      </c>
      <c r="G35" s="408"/>
      <c r="H35" s="409" t="s">
        <v>120</v>
      </c>
      <c r="I35" s="409"/>
      <c r="J35" s="409" t="s">
        <v>121</v>
      </c>
      <c r="K35" s="408"/>
      <c r="L35" s="408" t="s">
        <v>122</v>
      </c>
      <c r="M35" s="44"/>
    </row>
    <row r="36" spans="1:13" x14ac:dyDescent="0.25">
      <c r="A36" s="1699"/>
      <c r="B36" s="1528"/>
      <c r="C36" s="407"/>
      <c r="D36" s="411"/>
      <c r="E36" s="412"/>
      <c r="F36" s="411" t="s">
        <v>1543</v>
      </c>
      <c r="G36" s="412" t="s">
        <v>1906</v>
      </c>
      <c r="H36" s="411" t="s">
        <v>1260</v>
      </c>
      <c r="I36" s="412" t="s">
        <v>1906</v>
      </c>
      <c r="J36" s="411" t="s">
        <v>1607</v>
      </c>
      <c r="K36" s="412" t="s">
        <v>1906</v>
      </c>
      <c r="L36" s="411" t="s">
        <v>1608</v>
      </c>
      <c r="M36" s="413" t="s">
        <v>1906</v>
      </c>
    </row>
    <row r="37" spans="1:13" x14ac:dyDescent="0.25">
      <c r="A37" s="1699"/>
      <c r="B37" s="1528"/>
      <c r="C37" s="407"/>
      <c r="D37" s="414" t="s">
        <v>123</v>
      </c>
      <c r="E37" s="414"/>
      <c r="F37" s="414" t="s">
        <v>124</v>
      </c>
      <c r="G37" s="414"/>
      <c r="H37" s="415" t="s">
        <v>125</v>
      </c>
      <c r="I37" s="415"/>
      <c r="J37" s="415" t="s">
        <v>126</v>
      </c>
      <c r="K37" s="414"/>
      <c r="L37" s="414" t="s">
        <v>127</v>
      </c>
      <c r="M37" s="416"/>
    </row>
    <row r="38" spans="1:13" x14ac:dyDescent="0.25">
      <c r="A38" s="1699"/>
      <c r="B38" s="1528"/>
      <c r="C38" s="407"/>
      <c r="D38" s="411" t="s">
        <v>1609</v>
      </c>
      <c r="E38" s="412" t="s">
        <v>1906</v>
      </c>
      <c r="F38" s="411" t="s">
        <v>1610</v>
      </c>
      <c r="G38" s="412" t="s">
        <v>1906</v>
      </c>
      <c r="H38" s="411" t="s">
        <v>1611</v>
      </c>
      <c r="I38" s="412" t="s">
        <v>1906</v>
      </c>
      <c r="J38" s="411" t="s">
        <v>1115</v>
      </c>
      <c r="K38" s="412" t="s">
        <v>1906</v>
      </c>
      <c r="L38" s="411" t="s">
        <v>1612</v>
      </c>
      <c r="M38" s="413" t="s">
        <v>1906</v>
      </c>
    </row>
    <row r="39" spans="1:13" x14ac:dyDescent="0.25">
      <c r="A39" s="1699"/>
      <c r="B39" s="1528"/>
      <c r="C39" s="407"/>
      <c r="D39" s="414" t="s">
        <v>128</v>
      </c>
      <c r="E39" s="414"/>
      <c r="F39" s="414" t="s">
        <v>129</v>
      </c>
      <c r="G39" s="414"/>
      <c r="H39" s="415" t="s">
        <v>130</v>
      </c>
      <c r="I39" s="415"/>
      <c r="J39" s="415" t="s">
        <v>131</v>
      </c>
      <c r="K39" s="414"/>
      <c r="L39" s="414" t="s">
        <v>132</v>
      </c>
      <c r="M39" s="416"/>
    </row>
    <row r="40" spans="1:13" x14ac:dyDescent="0.25">
      <c r="A40" s="1699"/>
      <c r="B40" s="1528"/>
      <c r="C40" s="407"/>
      <c r="D40" s="411" t="s">
        <v>1031</v>
      </c>
      <c r="E40" s="412" t="s">
        <v>1906</v>
      </c>
      <c r="F40" s="411" t="s">
        <v>1356</v>
      </c>
      <c r="G40" s="412" t="s">
        <v>1906</v>
      </c>
      <c r="H40" s="411" t="s">
        <v>997</v>
      </c>
      <c r="I40" s="412" t="s">
        <v>1906</v>
      </c>
      <c r="J40" s="411"/>
      <c r="K40" s="412"/>
      <c r="L40" s="411"/>
      <c r="M40" s="413"/>
    </row>
    <row r="41" spans="1:13" x14ac:dyDescent="0.25">
      <c r="A41" s="1699"/>
      <c r="B41" s="1528"/>
      <c r="C41" s="407"/>
      <c r="D41" s="417" t="s">
        <v>132</v>
      </c>
      <c r="E41" s="417"/>
      <c r="F41" s="417" t="s">
        <v>133</v>
      </c>
      <c r="G41" s="417"/>
      <c r="H41" s="418"/>
      <c r="I41" s="418"/>
      <c r="J41" s="418"/>
      <c r="K41" s="418"/>
      <c r="L41" s="418"/>
      <c r="M41" s="419"/>
    </row>
    <row r="42" spans="1:13" x14ac:dyDescent="0.25">
      <c r="A42" s="1699"/>
      <c r="B42" s="1528"/>
      <c r="C42" s="407"/>
      <c r="D42" s="411"/>
      <c r="E42" s="412"/>
      <c r="F42" s="2179" t="s">
        <v>1907</v>
      </c>
      <c r="G42" s="2180"/>
      <c r="H42" s="414"/>
      <c r="I42" s="414"/>
      <c r="J42" s="414"/>
      <c r="K42" s="414"/>
      <c r="L42" s="414"/>
      <c r="M42" s="420"/>
    </row>
    <row r="43" spans="1:13" x14ac:dyDescent="0.25">
      <c r="A43" s="1699"/>
      <c r="B43" s="1528"/>
      <c r="C43" s="421"/>
      <c r="D43" s="361"/>
      <c r="E43" s="361"/>
      <c r="F43" s="361"/>
      <c r="G43" s="361"/>
      <c r="H43" s="2181"/>
      <c r="I43" s="2181"/>
      <c r="J43" s="422"/>
      <c r="K43" s="423"/>
      <c r="L43" s="422"/>
      <c r="M43" s="424"/>
    </row>
    <row r="44" spans="1:13" ht="18" customHeight="1" x14ac:dyDescent="0.25">
      <c r="A44" s="1699"/>
      <c r="B44" s="1539" t="s">
        <v>134</v>
      </c>
      <c r="C44" s="425"/>
      <c r="D44" s="378"/>
      <c r="E44" s="378"/>
      <c r="F44" s="378"/>
      <c r="G44" s="378"/>
      <c r="H44" s="378"/>
      <c r="I44" s="378"/>
      <c r="J44" s="378"/>
      <c r="K44" s="378"/>
      <c r="L44" s="358"/>
      <c r="M44" s="359"/>
    </row>
    <row r="45" spans="1:13" x14ac:dyDescent="0.25">
      <c r="A45" s="1699"/>
      <c r="B45" s="1528"/>
      <c r="C45" s="426"/>
      <c r="D45" s="427" t="s">
        <v>135</v>
      </c>
      <c r="E45" s="428" t="s">
        <v>136</v>
      </c>
      <c r="F45" s="2355" t="s">
        <v>137</v>
      </c>
      <c r="G45" s="2168"/>
      <c r="H45" s="2168"/>
      <c r="I45" s="2168"/>
      <c r="J45" s="2168"/>
      <c r="K45" s="429" t="s">
        <v>1908</v>
      </c>
      <c r="L45" s="2356" t="s">
        <v>1613</v>
      </c>
      <c r="M45" s="2357"/>
    </row>
    <row r="46" spans="1:13" x14ac:dyDescent="0.25">
      <c r="A46" s="1699"/>
      <c r="B46" s="1528"/>
      <c r="C46" s="426"/>
      <c r="D46" s="430"/>
      <c r="E46" s="376" t="s">
        <v>933</v>
      </c>
      <c r="F46" s="2355"/>
      <c r="G46" s="2168"/>
      <c r="H46" s="2168"/>
      <c r="I46" s="2168"/>
      <c r="J46" s="2168"/>
      <c r="K46" s="358"/>
      <c r="L46" s="2358"/>
      <c r="M46" s="2359"/>
    </row>
    <row r="47" spans="1:13" x14ac:dyDescent="0.25">
      <c r="A47" s="1699"/>
      <c r="B47" s="1529"/>
      <c r="C47" s="431"/>
      <c r="D47" s="361"/>
      <c r="E47" s="361"/>
      <c r="F47" s="361"/>
      <c r="G47" s="361"/>
      <c r="H47" s="361"/>
      <c r="I47" s="361"/>
      <c r="J47" s="361"/>
      <c r="K47" s="361"/>
      <c r="L47" s="358"/>
      <c r="M47" s="359"/>
    </row>
    <row r="48" spans="1:13" ht="15.75" customHeight="1" x14ac:dyDescent="0.25">
      <c r="A48" s="1699"/>
      <c r="B48" s="13" t="s">
        <v>139</v>
      </c>
      <c r="C48" s="2032" t="s">
        <v>1909</v>
      </c>
      <c r="D48" s="2114"/>
      <c r="E48" s="2114"/>
      <c r="F48" s="2114"/>
      <c r="G48" s="2114"/>
      <c r="H48" s="2114"/>
      <c r="I48" s="2114"/>
      <c r="J48" s="2114"/>
      <c r="K48" s="2114"/>
      <c r="L48" s="2114"/>
      <c r="M48" s="2115"/>
    </row>
    <row r="49" spans="1:13" ht="15.75" customHeight="1" x14ac:dyDescent="0.25">
      <c r="A49" s="1699"/>
      <c r="B49" s="12" t="s">
        <v>141</v>
      </c>
      <c r="C49" s="2032" t="s">
        <v>1898</v>
      </c>
      <c r="D49" s="2114"/>
      <c r="E49" s="2114"/>
      <c r="F49" s="2114"/>
      <c r="G49" s="2114"/>
      <c r="H49" s="2114"/>
      <c r="I49" s="2114"/>
      <c r="J49" s="2114"/>
      <c r="K49" s="2114"/>
      <c r="L49" s="2114"/>
      <c r="M49" s="2115"/>
    </row>
    <row r="50" spans="1:13" x14ac:dyDescent="0.25">
      <c r="A50" s="1699"/>
      <c r="B50" s="12" t="s">
        <v>143</v>
      </c>
      <c r="C50" s="2032" t="s">
        <v>939</v>
      </c>
      <c r="D50" s="2114"/>
      <c r="E50" s="2114"/>
      <c r="F50" s="2114"/>
      <c r="G50" s="2114"/>
      <c r="H50" s="2114"/>
      <c r="I50" s="2114"/>
      <c r="J50" s="2114"/>
      <c r="K50" s="2114"/>
      <c r="L50" s="2114"/>
      <c r="M50" s="2115"/>
    </row>
    <row r="51" spans="1:13" x14ac:dyDescent="0.25">
      <c r="A51" s="1699"/>
      <c r="B51" s="12" t="s">
        <v>144</v>
      </c>
      <c r="C51" s="2032" t="s">
        <v>939</v>
      </c>
      <c r="D51" s="2114"/>
      <c r="E51" s="2114"/>
      <c r="F51" s="2114"/>
      <c r="G51" s="2114"/>
      <c r="H51" s="2114"/>
      <c r="I51" s="2114"/>
      <c r="J51" s="2114"/>
      <c r="K51" s="2114"/>
      <c r="L51" s="2114"/>
      <c r="M51" s="2115"/>
    </row>
    <row r="52" spans="1:13" ht="15.75" customHeight="1" x14ac:dyDescent="0.25">
      <c r="A52" s="1506" t="s">
        <v>60</v>
      </c>
      <c r="B52" s="7" t="s">
        <v>145</v>
      </c>
      <c r="C52" s="1849" t="s">
        <v>774</v>
      </c>
      <c r="D52" s="1850"/>
      <c r="E52" s="1850"/>
      <c r="F52" s="1850"/>
      <c r="G52" s="1850"/>
      <c r="H52" s="1850"/>
      <c r="I52" s="1850"/>
      <c r="J52" s="1850"/>
      <c r="K52" s="1850"/>
      <c r="L52" s="1850"/>
      <c r="M52" s="1851"/>
    </row>
    <row r="53" spans="1:13" x14ac:dyDescent="0.25">
      <c r="A53" s="1507"/>
      <c r="B53" s="7" t="s">
        <v>147</v>
      </c>
      <c r="C53" s="1849" t="s">
        <v>1616</v>
      </c>
      <c r="D53" s="1850"/>
      <c r="E53" s="1850"/>
      <c r="F53" s="1850"/>
      <c r="G53" s="1850"/>
      <c r="H53" s="1850"/>
      <c r="I53" s="1850"/>
      <c r="J53" s="1850"/>
      <c r="K53" s="1850"/>
      <c r="L53" s="1850"/>
      <c r="M53" s="1851"/>
    </row>
    <row r="54" spans="1:13" x14ac:dyDescent="0.25">
      <c r="A54" s="1507"/>
      <c r="B54" s="7" t="s">
        <v>149</v>
      </c>
      <c r="C54" s="1849" t="s">
        <v>582</v>
      </c>
      <c r="D54" s="1850"/>
      <c r="E54" s="1850"/>
      <c r="F54" s="1850"/>
      <c r="G54" s="1850"/>
      <c r="H54" s="1850"/>
      <c r="I54" s="1850"/>
      <c r="J54" s="1850"/>
      <c r="K54" s="1850"/>
      <c r="L54" s="1850"/>
      <c r="M54" s="1851"/>
    </row>
    <row r="55" spans="1:13" ht="15.75" customHeight="1" x14ac:dyDescent="0.25">
      <c r="A55" s="1507"/>
      <c r="B55" s="8" t="s">
        <v>151</v>
      </c>
      <c r="C55" s="1849" t="s">
        <v>1894</v>
      </c>
      <c r="D55" s="1850"/>
      <c r="E55" s="1850"/>
      <c r="F55" s="1850"/>
      <c r="G55" s="1850"/>
      <c r="H55" s="1850"/>
      <c r="I55" s="1850"/>
      <c r="J55" s="1850"/>
      <c r="K55" s="1850"/>
      <c r="L55" s="1850"/>
      <c r="M55" s="1851"/>
    </row>
    <row r="56" spans="1:13" ht="15.75" customHeight="1" x14ac:dyDescent="0.25">
      <c r="A56" s="1507"/>
      <c r="B56" s="7" t="s">
        <v>153</v>
      </c>
      <c r="C56" s="2169" t="s">
        <v>775</v>
      </c>
      <c r="D56" s="1850"/>
      <c r="E56" s="1850"/>
      <c r="F56" s="1850"/>
      <c r="G56" s="1850"/>
      <c r="H56" s="1850"/>
      <c r="I56" s="1850"/>
      <c r="J56" s="1850"/>
      <c r="K56" s="1850"/>
      <c r="L56" s="1850"/>
      <c r="M56" s="1851"/>
    </row>
    <row r="57" spans="1:13" ht="16.5" thickBot="1" x14ac:dyDescent="0.3">
      <c r="A57" s="1510"/>
      <c r="B57" s="7" t="s">
        <v>155</v>
      </c>
      <c r="C57" s="1849">
        <v>2203000</v>
      </c>
      <c r="D57" s="1850"/>
      <c r="E57" s="1850"/>
      <c r="F57" s="1850"/>
      <c r="G57" s="1850"/>
      <c r="H57" s="1850"/>
      <c r="I57" s="1850"/>
      <c r="J57" s="1850"/>
      <c r="K57" s="1850"/>
      <c r="L57" s="1850"/>
      <c r="M57" s="1851"/>
    </row>
    <row r="58" spans="1:13" ht="15.75" customHeight="1" x14ac:dyDescent="0.25">
      <c r="A58" s="1506" t="s">
        <v>156</v>
      </c>
      <c r="B58" s="6" t="s">
        <v>157</v>
      </c>
      <c r="C58" s="1849" t="s">
        <v>1617</v>
      </c>
      <c r="D58" s="1850"/>
      <c r="E58" s="1850"/>
      <c r="F58" s="1850"/>
      <c r="G58" s="1850"/>
      <c r="H58" s="1850"/>
      <c r="I58" s="1850"/>
      <c r="J58" s="1850"/>
      <c r="K58" s="1850"/>
      <c r="L58" s="1850"/>
      <c r="M58" s="1851"/>
    </row>
    <row r="59" spans="1:13" ht="30" customHeight="1" x14ac:dyDescent="0.25">
      <c r="A59" s="1507"/>
      <c r="B59" s="6" t="s">
        <v>158</v>
      </c>
      <c r="C59" s="1849" t="s">
        <v>1618</v>
      </c>
      <c r="D59" s="1850"/>
      <c r="E59" s="1850"/>
      <c r="F59" s="1850"/>
      <c r="G59" s="1850"/>
      <c r="H59" s="1850"/>
      <c r="I59" s="1850"/>
      <c r="J59" s="1850"/>
      <c r="K59" s="1850"/>
      <c r="L59" s="1850"/>
      <c r="M59" s="1851"/>
    </row>
    <row r="60" spans="1:13" ht="30" customHeight="1" thickBot="1" x14ac:dyDescent="0.3">
      <c r="A60" s="1507"/>
      <c r="B60" s="5" t="s">
        <v>79</v>
      </c>
      <c r="C60" s="1849" t="s">
        <v>582</v>
      </c>
      <c r="D60" s="1850"/>
      <c r="E60" s="1850"/>
      <c r="F60" s="1850"/>
      <c r="G60" s="1850"/>
      <c r="H60" s="1850"/>
      <c r="I60" s="1850"/>
      <c r="J60" s="1850"/>
      <c r="K60" s="1850"/>
      <c r="L60" s="1850"/>
      <c r="M60" s="1851"/>
    </row>
    <row r="61" spans="1:13" ht="15.95" customHeight="1" thickBot="1" x14ac:dyDescent="0.3">
      <c r="A61" s="4" t="s">
        <v>64</v>
      </c>
      <c r="B61" s="3"/>
      <c r="C61" s="1721"/>
      <c r="D61" s="2401"/>
      <c r="E61" s="2401"/>
      <c r="F61" s="2401"/>
      <c r="G61" s="2401"/>
      <c r="H61" s="2401"/>
      <c r="I61" s="2401"/>
      <c r="J61" s="2401"/>
      <c r="K61" s="2401"/>
      <c r="L61" s="2401"/>
      <c r="M61" s="2402"/>
    </row>
  </sheetData>
  <mergeCells count="51">
    <mergeCell ref="C4:E4"/>
    <mergeCell ref="A2:A14"/>
    <mergeCell ref="C2:M2"/>
    <mergeCell ref="C3:M3"/>
    <mergeCell ref="F4:G4"/>
    <mergeCell ref="C5:M5"/>
    <mergeCell ref="C6:M6"/>
    <mergeCell ref="C7:D7"/>
    <mergeCell ref="I7:M7"/>
    <mergeCell ref="B8:B10"/>
    <mergeCell ref="C9:D9"/>
    <mergeCell ref="C12:M12"/>
    <mergeCell ref="C13:M13"/>
    <mergeCell ref="C14:D14"/>
    <mergeCell ref="F14:M14"/>
    <mergeCell ref="F9:G9"/>
    <mergeCell ref="I9:J9"/>
    <mergeCell ref="C10:D10"/>
    <mergeCell ref="F10:G10"/>
    <mergeCell ref="I10:J10"/>
    <mergeCell ref="C11:M11"/>
    <mergeCell ref="C57:M57"/>
    <mergeCell ref="A15:A51"/>
    <mergeCell ref="C15:M15"/>
    <mergeCell ref="C16:M16"/>
    <mergeCell ref="B17:B23"/>
    <mergeCell ref="B24:B27"/>
    <mergeCell ref="L45:M46"/>
    <mergeCell ref="C48:M48"/>
    <mergeCell ref="C50:M50"/>
    <mergeCell ref="C49:M49"/>
    <mergeCell ref="F42:G42"/>
    <mergeCell ref="H43:I43"/>
    <mergeCell ref="J29:L29"/>
    <mergeCell ref="C56:M56"/>
    <mergeCell ref="C61:M61"/>
    <mergeCell ref="B31:B33"/>
    <mergeCell ref="B34:B43"/>
    <mergeCell ref="A58:A60"/>
    <mergeCell ref="C58:M58"/>
    <mergeCell ref="C59:M59"/>
    <mergeCell ref="C60:M60"/>
    <mergeCell ref="B44:B47"/>
    <mergeCell ref="F45:F46"/>
    <mergeCell ref="G45:J46"/>
    <mergeCell ref="C51:M51"/>
    <mergeCell ref="A52:A57"/>
    <mergeCell ref="C52:M52"/>
    <mergeCell ref="C53:M53"/>
    <mergeCell ref="C54:M54"/>
    <mergeCell ref="C55:M55"/>
  </mergeCells>
  <dataValidations count="7">
    <dataValidation type="list" allowBlank="1" showInputMessage="1" showErrorMessage="1" sqref="I7:M7" xr:uid="{00000000-0002-0000-4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F00-000002000000}"/>
    <dataValidation allowBlank="1" showInputMessage="1" showErrorMessage="1" prompt="Identifique la meta ODS a que le apunta el indicador de producto. Seleccione de la lista desplegable." sqref="E14" xr:uid="{00000000-0002-0000-4F00-000003000000}"/>
    <dataValidation allowBlank="1" showInputMessage="1" showErrorMessage="1" prompt="Identifique el ODS a que le apunta el indicador de producto. Seleccione de la lista desplegable._x000a_" sqref="B14" xr:uid="{00000000-0002-0000-4F00-000004000000}"/>
    <dataValidation allowBlank="1" showInputMessage="1" showErrorMessage="1" prompt="Incluir una ficha por cada indicador, ya sea de producto o de resultado" sqref="B1" xr:uid="{00000000-0002-0000-4F00-000005000000}"/>
    <dataValidation allowBlank="1" showInputMessage="1" showErrorMessage="1" prompt="Seleccione de la lista desplegable" sqref="B4 B7 H7" xr:uid="{00000000-0002-0000-4F00-000006000000}"/>
  </dataValidations>
  <hyperlinks>
    <hyperlink ref="C56" r:id="rId1" xr:uid="{00000000-0004-0000-4F00-000000000000}"/>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B9ED"/>
  </sheetPr>
  <dimension ref="A1:M62"/>
  <sheetViews>
    <sheetView zoomScale="90" zoomScaleNormal="90" workbookViewId="0">
      <selection activeCell="P14" sqref="P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1910</v>
      </c>
      <c r="C1" s="108"/>
      <c r="D1" s="108"/>
      <c r="E1" s="108"/>
      <c r="F1" s="108"/>
      <c r="G1" s="108"/>
      <c r="H1" s="108"/>
      <c r="I1" s="108"/>
      <c r="J1" s="108"/>
      <c r="K1" s="108"/>
      <c r="L1" s="108"/>
      <c r="M1" s="107"/>
    </row>
    <row r="2" spans="1:13" ht="35.25" customHeight="1" x14ac:dyDescent="0.25">
      <c r="A2" s="1542" t="s">
        <v>67</v>
      </c>
      <c r="B2" s="106" t="s">
        <v>68</v>
      </c>
      <c r="C2" s="1810" t="s">
        <v>1911</v>
      </c>
      <c r="D2" s="1811"/>
      <c r="E2" s="1811"/>
      <c r="F2" s="1811"/>
      <c r="G2" s="1811"/>
      <c r="H2" s="1811"/>
      <c r="I2" s="1811"/>
      <c r="J2" s="1811"/>
      <c r="K2" s="1811"/>
      <c r="L2" s="1811"/>
      <c r="M2" s="1812"/>
    </row>
    <row r="3" spans="1:13" ht="31.5" x14ac:dyDescent="0.25">
      <c r="A3" s="1543"/>
      <c r="B3" s="13" t="s">
        <v>1016</v>
      </c>
      <c r="C3" s="1520" t="s">
        <v>1912</v>
      </c>
      <c r="D3" s="1521"/>
      <c r="E3" s="1521"/>
      <c r="F3" s="1521"/>
      <c r="G3" s="1521"/>
      <c r="H3" s="1521"/>
      <c r="I3" s="1521"/>
      <c r="J3" s="1521"/>
      <c r="K3" s="1521"/>
      <c r="L3" s="1521"/>
      <c r="M3" s="1522"/>
    </row>
    <row r="4" spans="1:13" x14ac:dyDescent="0.25">
      <c r="A4" s="1543"/>
      <c r="B4" s="65" t="s">
        <v>72</v>
      </c>
      <c r="C4" s="1520" t="s">
        <v>448</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1219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39.75" customHeight="1" x14ac:dyDescent="0.25">
      <c r="A11" s="1543"/>
      <c r="B11" s="13" t="s">
        <v>85</v>
      </c>
      <c r="C11" s="1776" t="s">
        <v>1913</v>
      </c>
      <c r="D11" s="1777"/>
      <c r="E11" s="1777"/>
      <c r="F11" s="1777"/>
      <c r="G11" s="1777"/>
      <c r="H11" s="1777"/>
      <c r="I11" s="1777"/>
      <c r="J11" s="1777"/>
      <c r="K11" s="1777"/>
      <c r="L11" s="1777"/>
      <c r="M11" s="1778"/>
    </row>
    <row r="12" spans="1:13" ht="39.75" customHeight="1" x14ac:dyDescent="0.25">
      <c r="A12" s="1543"/>
      <c r="B12" s="13" t="s">
        <v>1021</v>
      </c>
      <c r="C12" s="1846" t="s">
        <v>1914</v>
      </c>
      <c r="D12" s="1854"/>
      <c r="E12" s="1854"/>
      <c r="F12" s="1854"/>
      <c r="G12" s="1854"/>
      <c r="H12" s="1854"/>
      <c r="I12" s="1854"/>
      <c r="J12" s="1854"/>
      <c r="K12" s="1854"/>
      <c r="L12" s="1854"/>
      <c r="M12" s="1855"/>
    </row>
    <row r="13" spans="1:13" ht="31.5" x14ac:dyDescent="0.25">
      <c r="A13" s="1543"/>
      <c r="B13" s="13" t="s">
        <v>1023</v>
      </c>
      <c r="C13" s="1776" t="s">
        <v>1915</v>
      </c>
      <c r="D13" s="1777"/>
      <c r="E13" s="1777"/>
      <c r="F13" s="1777"/>
      <c r="G13" s="1777"/>
      <c r="H13" s="1777"/>
      <c r="I13" s="1777"/>
      <c r="J13" s="1777"/>
      <c r="K13" s="1777"/>
      <c r="L13" s="1777"/>
      <c r="M13" s="1778"/>
    </row>
    <row r="14" spans="1:13" ht="51.75" customHeight="1" x14ac:dyDescent="0.25">
      <c r="A14" s="1543"/>
      <c r="B14" s="1689" t="s">
        <v>1025</v>
      </c>
      <c r="C14" s="1846" t="s">
        <v>322</v>
      </c>
      <c r="D14" s="1847"/>
      <c r="E14" s="127" t="s">
        <v>1026</v>
      </c>
      <c r="F14" s="1848" t="s">
        <v>786</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38" t="s">
        <v>335</v>
      </c>
      <c r="D16" s="1739"/>
      <c r="E16" s="1739"/>
      <c r="F16" s="1739"/>
      <c r="G16" s="1739"/>
      <c r="H16" s="1739"/>
      <c r="I16" s="1739"/>
      <c r="J16" s="1739"/>
      <c r="K16" s="1739"/>
      <c r="L16" s="1739"/>
      <c r="M16" s="1740"/>
    </row>
    <row r="17" spans="1:13" ht="35.25" customHeight="1" x14ac:dyDescent="0.25">
      <c r="A17" s="1699"/>
      <c r="B17" s="12" t="s">
        <v>1028</v>
      </c>
      <c r="C17" s="1738" t="s">
        <v>1916</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101</v>
      </c>
      <c r="F23" s="82" t="s">
        <v>1210</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t="s">
        <v>100</v>
      </c>
      <c r="H26" s="146"/>
      <c r="I26" s="131" t="s">
        <v>106</v>
      </c>
      <c r="J26" s="161"/>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144" t="s">
        <v>111</v>
      </c>
      <c r="E30" s="146"/>
      <c r="F30" s="145" t="s">
        <v>112</v>
      </c>
      <c r="G30" s="135" t="s">
        <v>111</v>
      </c>
      <c r="H30" s="146"/>
      <c r="I30" s="145" t="s">
        <v>113</v>
      </c>
      <c r="J30" s="333"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2023</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v>2023</v>
      </c>
      <c r="E36" s="35"/>
      <c r="F36" s="35">
        <v>2024</v>
      </c>
      <c r="G36" s="35"/>
      <c r="H36" s="43">
        <v>2025</v>
      </c>
      <c r="I36" s="43"/>
      <c r="J36" s="43">
        <v>2026</v>
      </c>
      <c r="K36" s="35"/>
      <c r="L36" s="35">
        <v>2027</v>
      </c>
      <c r="M36" s="44"/>
    </row>
    <row r="37" spans="1:13" x14ac:dyDescent="0.25">
      <c r="A37" s="1699"/>
      <c r="B37" s="1528"/>
      <c r="C37" s="37"/>
      <c r="D37" s="29"/>
      <c r="E37" s="36">
        <v>2</v>
      </c>
      <c r="F37" s="29"/>
      <c r="G37" s="36">
        <v>2</v>
      </c>
      <c r="H37" s="29"/>
      <c r="I37" s="36">
        <v>2</v>
      </c>
      <c r="J37" s="29"/>
      <c r="K37" s="36">
        <v>2</v>
      </c>
      <c r="L37" s="29"/>
      <c r="M37" s="41">
        <v>2</v>
      </c>
    </row>
    <row r="38" spans="1:13" x14ac:dyDescent="0.25">
      <c r="A38" s="1699"/>
      <c r="B38" s="1528"/>
      <c r="C38" s="37"/>
      <c r="D38" s="35">
        <v>2028</v>
      </c>
      <c r="E38" s="35"/>
      <c r="F38" s="35">
        <v>2029</v>
      </c>
      <c r="G38" s="35"/>
      <c r="H38" s="43">
        <v>2030</v>
      </c>
      <c r="I38" s="43"/>
      <c r="J38" s="43">
        <v>2031</v>
      </c>
      <c r="K38" s="35"/>
      <c r="L38" s="35">
        <v>2032</v>
      </c>
      <c r="M38" s="42"/>
    </row>
    <row r="39" spans="1:13" x14ac:dyDescent="0.25">
      <c r="A39" s="1699"/>
      <c r="B39" s="1528"/>
      <c r="C39" s="37"/>
      <c r="D39" s="29"/>
      <c r="E39" s="36">
        <v>2</v>
      </c>
      <c r="F39" s="29"/>
      <c r="G39" s="36">
        <v>2</v>
      </c>
      <c r="H39" s="29"/>
      <c r="I39" s="36">
        <v>2</v>
      </c>
      <c r="J39" s="29"/>
      <c r="K39" s="36">
        <v>2</v>
      </c>
      <c r="L39" s="29"/>
      <c r="M39" s="41">
        <v>2</v>
      </c>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v>2</v>
      </c>
      <c r="F41" s="29"/>
      <c r="G41" s="36">
        <v>2</v>
      </c>
      <c r="H41" s="29"/>
      <c r="I41" s="36"/>
      <c r="J41" s="29"/>
      <c r="K41" s="36"/>
      <c r="L41" s="29"/>
      <c r="M41" s="41"/>
    </row>
    <row r="42" spans="1:13" x14ac:dyDescent="0.25">
      <c r="A42" s="1699"/>
      <c r="B42" s="1528"/>
      <c r="C42" s="37"/>
      <c r="D42" s="31"/>
      <c r="E42" s="30"/>
      <c r="F42" s="31" t="s">
        <v>133</v>
      </c>
      <c r="G42" s="30"/>
      <c r="H42" s="39"/>
      <c r="I42" s="40"/>
      <c r="J42" s="39"/>
      <c r="K42" s="40"/>
      <c r="L42" s="39"/>
      <c r="M42" s="38"/>
    </row>
    <row r="43" spans="1:13" x14ac:dyDescent="0.25">
      <c r="A43" s="1699"/>
      <c r="B43" s="1528"/>
      <c r="C43" s="37"/>
      <c r="D43" s="29"/>
      <c r="E43" s="36"/>
      <c r="G43" s="162">
        <v>24</v>
      </c>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c r="E47" s="161" t="s">
        <v>100</v>
      </c>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1" customHeight="1" x14ac:dyDescent="0.25">
      <c r="A49" s="1699"/>
      <c r="B49" s="13" t="s">
        <v>139</v>
      </c>
      <c r="C49" s="1776" t="s">
        <v>1917</v>
      </c>
      <c r="D49" s="1777"/>
      <c r="E49" s="1777"/>
      <c r="F49" s="1777"/>
      <c r="G49" s="1777"/>
      <c r="H49" s="1777"/>
      <c r="I49" s="1777"/>
      <c r="J49" s="1777"/>
      <c r="K49" s="1777"/>
      <c r="L49" s="1777"/>
      <c r="M49" s="1778"/>
    </row>
    <row r="50" spans="1:13" x14ac:dyDescent="0.25">
      <c r="A50" s="1699"/>
      <c r="B50" s="12" t="s">
        <v>141</v>
      </c>
      <c r="C50" s="1776" t="s">
        <v>1202</v>
      </c>
      <c r="D50" s="1777"/>
      <c r="E50" s="1777"/>
      <c r="F50" s="1777"/>
      <c r="G50" s="1777"/>
      <c r="H50" s="1777"/>
      <c r="I50" s="1777"/>
      <c r="J50" s="1777"/>
      <c r="K50" s="1777"/>
      <c r="L50" s="1777"/>
      <c r="M50" s="1778"/>
    </row>
    <row r="51" spans="1:13" x14ac:dyDescent="0.25">
      <c r="A51" s="1699"/>
      <c r="B51" s="12" t="s">
        <v>143</v>
      </c>
      <c r="C51" s="1776">
        <v>30</v>
      </c>
      <c r="D51" s="1777"/>
      <c r="E51" s="1777"/>
      <c r="F51" s="1777"/>
      <c r="G51" s="1777"/>
      <c r="H51" s="1777"/>
      <c r="I51" s="1777"/>
      <c r="J51" s="1777"/>
      <c r="K51" s="1777"/>
      <c r="L51" s="1777"/>
      <c r="M51" s="1778"/>
    </row>
    <row r="52" spans="1:13" x14ac:dyDescent="0.25">
      <c r="A52" s="1699"/>
      <c r="B52" s="12" t="s">
        <v>144</v>
      </c>
      <c r="C52" s="1776" t="s">
        <v>136</v>
      </c>
      <c r="D52" s="1777"/>
      <c r="E52" s="1777"/>
      <c r="F52" s="1777"/>
      <c r="G52" s="1777"/>
      <c r="H52" s="1777"/>
      <c r="I52" s="1777"/>
      <c r="J52" s="1777"/>
      <c r="K52" s="1777"/>
      <c r="L52" s="1777"/>
      <c r="M52" s="1778"/>
    </row>
    <row r="53" spans="1:13" ht="15.75" customHeight="1" x14ac:dyDescent="0.25">
      <c r="A53" s="1506" t="s">
        <v>60</v>
      </c>
      <c r="B53" s="7" t="s">
        <v>145</v>
      </c>
      <c r="C53" s="1849" t="s">
        <v>1224</v>
      </c>
      <c r="D53" s="1850"/>
      <c r="E53" s="1850"/>
      <c r="F53" s="1850"/>
      <c r="G53" s="1850"/>
      <c r="H53" s="1850"/>
      <c r="I53" s="1850"/>
      <c r="J53" s="1850"/>
      <c r="K53" s="1850"/>
      <c r="L53" s="1850"/>
      <c r="M53" s="1851"/>
    </row>
    <row r="54" spans="1:13" ht="15.75" customHeight="1" x14ac:dyDescent="0.25">
      <c r="A54" s="1507"/>
      <c r="B54" s="7" t="s">
        <v>147</v>
      </c>
      <c r="C54" s="1849" t="s">
        <v>1225</v>
      </c>
      <c r="D54" s="1850"/>
      <c r="E54" s="1850"/>
      <c r="F54" s="1850"/>
      <c r="G54" s="1850"/>
      <c r="H54" s="1850"/>
      <c r="I54" s="1850"/>
      <c r="J54" s="1850"/>
      <c r="K54" s="1850"/>
      <c r="L54" s="1850"/>
      <c r="M54" s="1851"/>
    </row>
    <row r="55" spans="1:13" ht="15.75" customHeight="1" x14ac:dyDescent="0.25">
      <c r="A55" s="1507"/>
      <c r="B55" s="7" t="s">
        <v>149</v>
      </c>
      <c r="C55" s="1849" t="s">
        <v>327</v>
      </c>
      <c r="D55" s="1850"/>
      <c r="E55" s="1850"/>
      <c r="F55" s="1850"/>
      <c r="G55" s="1850"/>
      <c r="H55" s="1850"/>
      <c r="I55" s="1850"/>
      <c r="J55" s="1850"/>
      <c r="K55" s="1850"/>
      <c r="L55" s="1850"/>
      <c r="M55" s="1851"/>
    </row>
    <row r="56" spans="1:13" ht="15.75" customHeight="1" x14ac:dyDescent="0.25">
      <c r="A56" s="1507"/>
      <c r="B56" s="8" t="s">
        <v>151</v>
      </c>
      <c r="C56" s="1849" t="s">
        <v>81</v>
      </c>
      <c r="D56" s="1850"/>
      <c r="E56" s="1850"/>
      <c r="F56" s="1850"/>
      <c r="G56" s="1850"/>
      <c r="H56" s="1850"/>
      <c r="I56" s="1850"/>
      <c r="J56" s="1850"/>
      <c r="K56" s="1850"/>
      <c r="L56" s="1850"/>
      <c r="M56" s="1851"/>
    </row>
    <row r="57" spans="1:13" ht="15.75" customHeight="1" x14ac:dyDescent="0.25">
      <c r="A57" s="1507"/>
      <c r="B57" s="7" t="s">
        <v>153</v>
      </c>
      <c r="C57" s="2169" t="s">
        <v>1226</v>
      </c>
      <c r="D57" s="1850"/>
      <c r="E57" s="1850"/>
      <c r="F57" s="1850"/>
      <c r="G57" s="1850"/>
      <c r="H57" s="1850"/>
      <c r="I57" s="1850"/>
      <c r="J57" s="1850"/>
      <c r="K57" s="1850"/>
      <c r="L57" s="1850"/>
      <c r="M57" s="1851"/>
    </row>
    <row r="58" spans="1:13" ht="16.5" thickBot="1" x14ac:dyDescent="0.3">
      <c r="A58" s="1510"/>
      <c r="B58" s="7" t="s">
        <v>155</v>
      </c>
      <c r="C58" s="1849" t="s">
        <v>1227</v>
      </c>
      <c r="D58" s="1850"/>
      <c r="E58" s="1850"/>
      <c r="F58" s="1850"/>
      <c r="G58" s="1850"/>
      <c r="H58" s="1850"/>
      <c r="I58" s="1850"/>
      <c r="J58" s="1850"/>
      <c r="K58" s="1850"/>
      <c r="L58" s="1850"/>
      <c r="M58" s="1851"/>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50">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2:M52"/>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1:M51"/>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5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000-000002000000}"/>
    <dataValidation allowBlank="1" showInputMessage="1" showErrorMessage="1" prompt="Identifique la meta ODS a que le apunta el indicador de producto. Seleccione de la lista desplegable." sqref="E14" xr:uid="{00000000-0002-0000-5000-000003000000}"/>
    <dataValidation allowBlank="1" showInputMessage="1" showErrorMessage="1" prompt="Identifique el ODS a que le apunta el indicador de producto. Seleccione de la lista desplegable._x000a_" sqref="B14:B15" xr:uid="{00000000-0002-0000-5000-000004000000}"/>
    <dataValidation allowBlank="1" showInputMessage="1" showErrorMessage="1" prompt="Incluir una ficha por cada indicador, ya sea de producto o de resultado" sqref="B1" xr:uid="{00000000-0002-0000-5000-000005000000}"/>
    <dataValidation allowBlank="1" showInputMessage="1" showErrorMessage="1" prompt="Seleccione de la lista desplegable" sqref="B4 B7 H7" xr:uid="{00000000-0002-0000-5000-000006000000}"/>
  </dataValidations>
  <hyperlinks>
    <hyperlink ref="C57" r:id="rId1" xr:uid="{00000000-0004-0000-5000-000000000000}"/>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B9ED"/>
  </sheetPr>
  <dimension ref="A1:Z1000"/>
  <sheetViews>
    <sheetView topLeftCell="B29" workbookViewId="0">
      <selection activeCell="H40" sqref="H40"/>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1918</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94" t="s">
        <v>67</v>
      </c>
      <c r="B2" s="173" t="s">
        <v>68</v>
      </c>
      <c r="C2" s="1941" t="s">
        <v>1919</v>
      </c>
      <c r="D2" s="1928"/>
      <c r="E2" s="1928"/>
      <c r="F2" s="1928"/>
      <c r="G2" s="1928"/>
      <c r="H2" s="1928"/>
      <c r="I2" s="1928"/>
      <c r="J2" s="1928"/>
      <c r="K2" s="1928"/>
      <c r="L2" s="1928"/>
      <c r="M2" s="1929"/>
      <c r="N2" s="171"/>
      <c r="O2" s="171"/>
      <c r="P2" s="171"/>
      <c r="Q2" s="171"/>
      <c r="R2" s="171"/>
      <c r="S2" s="171"/>
      <c r="T2" s="171"/>
      <c r="U2" s="171"/>
      <c r="V2" s="171"/>
      <c r="W2" s="171"/>
      <c r="X2" s="171"/>
      <c r="Y2" s="171"/>
      <c r="Z2" s="171"/>
    </row>
    <row r="3" spans="1:26" ht="53.25" customHeight="1" x14ac:dyDescent="0.25">
      <c r="A3" s="1895"/>
      <c r="B3" s="174" t="s">
        <v>1016</v>
      </c>
      <c r="C3" s="1896" t="s">
        <v>1920</v>
      </c>
      <c r="D3" s="1962"/>
      <c r="E3" s="1962"/>
      <c r="F3" s="1962"/>
      <c r="G3" s="1962"/>
      <c r="H3" s="1962"/>
      <c r="I3" s="1962"/>
      <c r="J3" s="1962"/>
      <c r="K3" s="1962"/>
      <c r="L3" s="1962"/>
      <c r="M3" s="2125"/>
      <c r="N3" s="171"/>
      <c r="O3" s="171"/>
      <c r="P3" s="171"/>
      <c r="Q3" s="171"/>
      <c r="R3" s="171"/>
      <c r="S3" s="171"/>
      <c r="T3" s="171"/>
      <c r="U3" s="171"/>
      <c r="V3" s="171"/>
      <c r="W3" s="171"/>
      <c r="X3" s="171"/>
      <c r="Y3" s="171"/>
      <c r="Z3" s="171"/>
    </row>
    <row r="4" spans="1:26" ht="31.5" x14ac:dyDescent="0.25">
      <c r="A4" s="1895"/>
      <c r="B4" s="175" t="s">
        <v>72</v>
      </c>
      <c r="C4" s="1926" t="s">
        <v>484</v>
      </c>
      <c r="D4" s="1946"/>
      <c r="E4" s="2403"/>
      <c r="F4" s="1935" t="s">
        <v>74</v>
      </c>
      <c r="G4" s="1911"/>
      <c r="H4" s="177" t="s">
        <v>1921</v>
      </c>
      <c r="I4" s="1910"/>
      <c r="J4" s="1897"/>
      <c r="K4" s="1897"/>
      <c r="L4" s="1897"/>
      <c r="M4" s="1898"/>
      <c r="N4" s="171"/>
      <c r="O4" s="171"/>
      <c r="P4" s="171"/>
      <c r="Q4" s="171"/>
      <c r="R4" s="171"/>
      <c r="S4" s="171"/>
      <c r="T4" s="171"/>
      <c r="U4" s="171"/>
      <c r="V4" s="171"/>
      <c r="W4" s="171"/>
      <c r="X4" s="171"/>
      <c r="Y4" s="171"/>
      <c r="Z4" s="171"/>
    </row>
    <row r="5" spans="1:26" ht="15.75" customHeight="1" x14ac:dyDescent="0.25">
      <c r="A5" s="1895"/>
      <c r="B5" s="175" t="s">
        <v>75</v>
      </c>
      <c r="C5" s="1896" t="s">
        <v>1343</v>
      </c>
      <c r="D5" s="1897"/>
      <c r="E5" s="1897"/>
      <c r="F5" s="1897"/>
      <c r="G5" s="1897"/>
      <c r="H5" s="1897"/>
      <c r="I5" s="1897"/>
      <c r="J5" s="1897"/>
      <c r="K5" s="1897"/>
      <c r="L5" s="1897"/>
      <c r="M5" s="1898"/>
      <c r="N5" s="171"/>
      <c r="O5" s="171"/>
      <c r="P5" s="171"/>
      <c r="Q5" s="171"/>
      <c r="R5" s="171"/>
      <c r="S5" s="171"/>
      <c r="T5" s="171"/>
      <c r="U5" s="171"/>
      <c r="V5" s="171"/>
      <c r="W5" s="171"/>
      <c r="X5" s="171"/>
      <c r="Y5" s="171"/>
      <c r="Z5" s="171"/>
    </row>
    <row r="6" spans="1:26" ht="19.5" customHeight="1" x14ac:dyDescent="0.25">
      <c r="A6" s="1895"/>
      <c r="B6" s="175" t="s">
        <v>76</v>
      </c>
      <c r="C6" s="1896" t="s">
        <v>1344</v>
      </c>
      <c r="D6" s="1897"/>
      <c r="E6" s="1897"/>
      <c r="F6" s="1897"/>
      <c r="G6" s="1897"/>
      <c r="H6" s="1897"/>
      <c r="I6" s="1897"/>
      <c r="J6" s="1897"/>
      <c r="K6" s="1897"/>
      <c r="L6" s="1897"/>
      <c r="M6" s="1898"/>
      <c r="N6" s="171"/>
      <c r="O6" s="171"/>
      <c r="P6" s="171"/>
      <c r="Q6" s="171"/>
      <c r="R6" s="171"/>
      <c r="S6" s="171"/>
      <c r="T6" s="171"/>
      <c r="U6" s="171"/>
      <c r="V6" s="171"/>
      <c r="W6" s="171"/>
      <c r="X6" s="171"/>
      <c r="Y6" s="171"/>
      <c r="Z6" s="171"/>
    </row>
    <row r="7" spans="1:26" ht="15.75" customHeight="1" x14ac:dyDescent="0.25">
      <c r="A7" s="1895"/>
      <c r="B7" s="174" t="s">
        <v>929</v>
      </c>
      <c r="C7" s="178" t="s">
        <v>298</v>
      </c>
      <c r="D7" s="179"/>
      <c r="E7" s="178"/>
      <c r="F7" s="178"/>
      <c r="G7" s="180"/>
      <c r="H7" s="181" t="s">
        <v>79</v>
      </c>
      <c r="I7" s="1936" t="s">
        <v>449</v>
      </c>
      <c r="J7" s="1897"/>
      <c r="K7" s="1897"/>
      <c r="L7" s="1897"/>
      <c r="M7" s="1898"/>
      <c r="N7" s="171"/>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29.25" customHeight="1" x14ac:dyDescent="0.25">
      <c r="A9" s="1895"/>
      <c r="B9" s="1906"/>
      <c r="C9" s="1937"/>
      <c r="D9" s="1920"/>
      <c r="E9" s="186"/>
      <c r="F9" s="2126"/>
      <c r="G9" s="2127"/>
      <c r="H9" s="186"/>
      <c r="I9" s="1908"/>
      <c r="J9" s="1920"/>
      <c r="K9" s="186"/>
      <c r="L9" s="2128"/>
      <c r="M9" s="2129"/>
      <c r="N9" s="171"/>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1908" t="s">
        <v>84</v>
      </c>
      <c r="M10" s="1920"/>
      <c r="N10" s="171"/>
      <c r="O10" s="171"/>
      <c r="P10" s="171"/>
      <c r="Q10" s="171"/>
      <c r="R10" s="171"/>
      <c r="S10" s="171"/>
      <c r="T10" s="171"/>
      <c r="U10" s="171"/>
      <c r="V10" s="171"/>
      <c r="W10" s="171"/>
      <c r="X10" s="171"/>
      <c r="Y10" s="171"/>
      <c r="Z10" s="171"/>
    </row>
    <row r="11" spans="1:26" ht="45.75" customHeight="1" x14ac:dyDescent="0.25">
      <c r="A11" s="1895"/>
      <c r="B11" s="174" t="s">
        <v>85</v>
      </c>
      <c r="C11" s="1896" t="s">
        <v>1922</v>
      </c>
      <c r="D11" s="1897"/>
      <c r="E11" s="1897"/>
      <c r="F11" s="1897"/>
      <c r="G11" s="1897"/>
      <c r="H11" s="1897"/>
      <c r="I11" s="1897"/>
      <c r="J11" s="1897"/>
      <c r="K11" s="1897"/>
      <c r="L11" s="1897"/>
      <c r="M11" s="1898"/>
      <c r="N11" s="171"/>
      <c r="O11" s="171"/>
      <c r="P11" s="171"/>
      <c r="Q11" s="171"/>
      <c r="R11" s="171"/>
      <c r="S11" s="171"/>
      <c r="T11" s="171"/>
      <c r="U11" s="171"/>
      <c r="V11" s="171"/>
      <c r="W11" s="171"/>
      <c r="X11" s="171"/>
      <c r="Y11" s="171"/>
      <c r="Z11" s="171"/>
    </row>
    <row r="12" spans="1:26" ht="47.25" customHeight="1" x14ac:dyDescent="0.25">
      <c r="A12" s="1895"/>
      <c r="B12" s="174" t="s">
        <v>1021</v>
      </c>
      <c r="C12" s="1896" t="s">
        <v>1923</v>
      </c>
      <c r="D12" s="1897"/>
      <c r="E12" s="1897"/>
      <c r="F12" s="1897"/>
      <c r="G12" s="1897"/>
      <c r="H12" s="1897"/>
      <c r="I12" s="1897"/>
      <c r="J12" s="1897"/>
      <c r="K12" s="1897"/>
      <c r="L12" s="1897"/>
      <c r="M12" s="1898"/>
      <c r="N12" s="171"/>
      <c r="O12" s="171"/>
      <c r="P12" s="171"/>
      <c r="Q12" s="171"/>
      <c r="R12" s="171"/>
      <c r="S12" s="171"/>
      <c r="T12" s="171"/>
      <c r="U12" s="171"/>
      <c r="V12" s="171"/>
      <c r="W12" s="171"/>
      <c r="X12" s="171"/>
      <c r="Y12" s="171"/>
      <c r="Z12" s="171"/>
    </row>
    <row r="13" spans="1:26" ht="256.5" customHeight="1" x14ac:dyDescent="0.25">
      <c r="A13" s="1895"/>
      <c r="B13" s="174" t="s">
        <v>1023</v>
      </c>
      <c r="C13" s="1896" t="s">
        <v>1924</v>
      </c>
      <c r="D13" s="1897"/>
      <c r="E13" s="1897"/>
      <c r="F13" s="1897"/>
      <c r="G13" s="1897"/>
      <c r="H13" s="1897"/>
      <c r="I13" s="1897"/>
      <c r="J13" s="1897"/>
      <c r="K13" s="1897"/>
      <c r="L13" s="1897"/>
      <c r="M13" s="1898"/>
      <c r="N13" s="171"/>
      <c r="O13" s="171"/>
      <c r="P13" s="171"/>
      <c r="Q13" s="171"/>
      <c r="R13" s="171"/>
      <c r="S13" s="171"/>
      <c r="T13" s="171"/>
      <c r="U13" s="171"/>
      <c r="V13" s="171"/>
      <c r="W13" s="171"/>
      <c r="X13" s="171"/>
      <c r="Y13" s="171"/>
      <c r="Z13" s="171"/>
    </row>
    <row r="14" spans="1:26" ht="35.25" customHeight="1" x14ac:dyDescent="0.25">
      <c r="A14" s="1895"/>
      <c r="B14" s="1925" t="s">
        <v>1025</v>
      </c>
      <c r="C14" s="1926" t="s">
        <v>418</v>
      </c>
      <c r="D14" s="1911"/>
      <c r="E14" s="190" t="s">
        <v>1026</v>
      </c>
      <c r="F14" s="1910" t="s">
        <v>419</v>
      </c>
      <c r="G14" s="1897"/>
      <c r="H14" s="1897"/>
      <c r="I14" s="1897"/>
      <c r="J14" s="1897"/>
      <c r="K14" s="1897"/>
      <c r="L14" s="1897"/>
      <c r="M14" s="1898"/>
      <c r="N14" s="171"/>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71"/>
      <c r="O15" s="171"/>
      <c r="P15" s="171"/>
      <c r="Q15" s="171"/>
      <c r="R15" s="171"/>
      <c r="S15" s="171"/>
      <c r="T15" s="171"/>
      <c r="U15" s="171"/>
      <c r="V15" s="171"/>
      <c r="W15" s="171"/>
      <c r="X15" s="171"/>
      <c r="Y15" s="171"/>
      <c r="Z15" s="171"/>
    </row>
    <row r="16" spans="1:26" ht="15.75" customHeight="1" x14ac:dyDescent="0.25">
      <c r="A16" s="1904" t="s">
        <v>48</v>
      </c>
      <c r="B16" s="191" t="s">
        <v>87</v>
      </c>
      <c r="C16" s="1896" t="s">
        <v>1352</v>
      </c>
      <c r="D16" s="1897"/>
      <c r="E16" s="1897"/>
      <c r="F16" s="1897"/>
      <c r="G16" s="1897"/>
      <c r="H16" s="1897"/>
      <c r="I16" s="1897"/>
      <c r="J16" s="1897"/>
      <c r="K16" s="1897"/>
      <c r="L16" s="1897"/>
      <c r="M16" s="1898"/>
      <c r="N16" s="171"/>
      <c r="O16" s="171"/>
      <c r="P16" s="171"/>
      <c r="Q16" s="171"/>
      <c r="R16" s="171"/>
      <c r="S16" s="171"/>
      <c r="T16" s="171"/>
      <c r="U16" s="171"/>
      <c r="V16" s="171"/>
      <c r="W16" s="171"/>
      <c r="X16" s="171"/>
      <c r="Y16" s="171"/>
      <c r="Z16" s="171"/>
    </row>
    <row r="17" spans="1:26" ht="43.5" customHeight="1" x14ac:dyDescent="0.25">
      <c r="A17" s="1895"/>
      <c r="B17" s="191" t="s">
        <v>1028</v>
      </c>
      <c r="C17" s="1896" t="s">
        <v>1925</v>
      </c>
      <c r="D17" s="1897"/>
      <c r="E17" s="1897"/>
      <c r="F17" s="1897"/>
      <c r="G17" s="1897"/>
      <c r="H17" s="1897"/>
      <c r="I17" s="1897"/>
      <c r="J17" s="1897"/>
      <c r="K17" s="1897"/>
      <c r="L17" s="1897"/>
      <c r="M17" s="1898"/>
      <c r="N17" s="171"/>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1908" t="s">
        <v>1926</v>
      </c>
      <c r="G23" s="1908"/>
      <c r="H23" s="1908"/>
      <c r="I23" s="1908"/>
      <c r="J23" s="1908"/>
      <c r="K23" s="1908"/>
      <c r="L23" s="1908"/>
      <c r="M23" s="1909"/>
      <c r="N23" s="171"/>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c r="H26" s="208"/>
      <c r="I26" s="201" t="s">
        <v>106</v>
      </c>
      <c r="J26" s="202" t="s">
        <v>100</v>
      </c>
      <c r="K26" s="208"/>
      <c r="L26" s="187"/>
      <c r="M26" s="188"/>
      <c r="N26" s="171"/>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95"/>
      <c r="B30" s="214"/>
      <c r="C30" s="218" t="s">
        <v>110</v>
      </c>
      <c r="D30" s="219">
        <v>60</v>
      </c>
      <c r="E30" s="208"/>
      <c r="F30" s="220" t="s">
        <v>112</v>
      </c>
      <c r="G30" s="203">
        <v>2021</v>
      </c>
      <c r="H30" s="208"/>
      <c r="I30" s="220" t="s">
        <v>113</v>
      </c>
      <c r="J30" s="221" t="s">
        <v>1927</v>
      </c>
      <c r="K30" s="222"/>
      <c r="L30" s="223"/>
      <c r="M30" s="224"/>
      <c r="N30" s="171"/>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95"/>
      <c r="B33" s="1906"/>
      <c r="C33" s="227" t="s">
        <v>115</v>
      </c>
      <c r="D33" s="202">
        <v>2022</v>
      </c>
      <c r="E33" s="228"/>
      <c r="F33" s="208" t="s">
        <v>116</v>
      </c>
      <c r="G33" s="229" t="s">
        <v>1356</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80</v>
      </c>
      <c r="E37" s="223"/>
      <c r="F37" s="221">
        <v>82</v>
      </c>
      <c r="G37" s="223"/>
      <c r="H37" s="221">
        <v>85</v>
      </c>
      <c r="I37" s="223"/>
      <c r="J37" s="221">
        <v>87</v>
      </c>
      <c r="K37" s="223"/>
      <c r="L37" s="221">
        <v>90</v>
      </c>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v>93</v>
      </c>
      <c r="E39" s="223"/>
      <c r="F39" s="221">
        <v>96</v>
      </c>
      <c r="G39" s="223"/>
      <c r="H39" s="221">
        <v>98</v>
      </c>
      <c r="I39" s="223"/>
      <c r="J39" s="221">
        <v>101</v>
      </c>
      <c r="K39" s="223"/>
      <c r="L39" s="221">
        <v>104</v>
      </c>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v>108</v>
      </c>
      <c r="E41" s="223"/>
      <c r="F41" s="221">
        <v>111</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v>1135</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c r="E47" s="202" t="s">
        <v>100</v>
      </c>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43.5" customHeight="1" x14ac:dyDescent="0.25">
      <c r="A49" s="1895"/>
      <c r="B49" s="174" t="s">
        <v>139</v>
      </c>
      <c r="C49" s="1896" t="s">
        <v>1928</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1358</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v>2020</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1359</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1360</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1345</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1361</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594" t="s">
        <v>426</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t="s">
        <v>1362</v>
      </c>
      <c r="D58" s="1897"/>
      <c r="E58" s="1897"/>
      <c r="F58" s="1897"/>
      <c r="G58" s="1897"/>
      <c r="H58" s="1897"/>
      <c r="I58" s="1897"/>
      <c r="J58" s="1897"/>
      <c r="K58" s="1897"/>
      <c r="L58" s="1897"/>
      <c r="M58" s="1898"/>
      <c r="N58" s="171"/>
      <c r="O58" s="171"/>
      <c r="P58" s="171"/>
      <c r="Q58" s="171"/>
      <c r="R58" s="171"/>
      <c r="S58" s="171"/>
      <c r="T58" s="171"/>
      <c r="U58" s="171"/>
      <c r="V58" s="171"/>
      <c r="W58" s="171"/>
      <c r="X58" s="171"/>
      <c r="Y58" s="171"/>
      <c r="Z58" s="171"/>
    </row>
    <row r="59" spans="1:26" ht="15.75" customHeight="1" x14ac:dyDescent="0.25">
      <c r="A59" s="1894" t="s">
        <v>156</v>
      </c>
      <c r="B59" s="255" t="s">
        <v>157</v>
      </c>
      <c r="C59" s="1896" t="s">
        <v>1363</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6" t="s">
        <v>1143</v>
      </c>
      <c r="D60" s="1942"/>
      <c r="E60" s="1942"/>
      <c r="F60" s="1942"/>
      <c r="G60" s="1942"/>
      <c r="H60" s="1942"/>
      <c r="I60" s="1942"/>
      <c r="J60" s="1942"/>
      <c r="K60" s="1942"/>
      <c r="L60" s="1942"/>
      <c r="M60" s="1943"/>
      <c r="N60" s="171"/>
      <c r="O60" s="171"/>
      <c r="P60" s="171"/>
      <c r="Q60" s="171"/>
      <c r="R60" s="171"/>
      <c r="S60" s="171"/>
      <c r="T60" s="171"/>
      <c r="U60" s="171"/>
      <c r="V60" s="171"/>
      <c r="W60" s="171"/>
      <c r="X60" s="171"/>
      <c r="Y60" s="171"/>
      <c r="Z60" s="171"/>
    </row>
    <row r="61" spans="1:26" ht="30" customHeight="1" thickBot="1" x14ac:dyDescent="0.3">
      <c r="A61" s="1895"/>
      <c r="B61" s="256" t="s">
        <v>79</v>
      </c>
      <c r="C61" s="1896" t="s">
        <v>1345</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t="s">
        <v>73</v>
      </c>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3">
    <mergeCell ref="C4:E4"/>
    <mergeCell ref="A2:A15"/>
    <mergeCell ref="C2:M2"/>
    <mergeCell ref="C3:M3"/>
    <mergeCell ref="F4:G4"/>
    <mergeCell ref="I4:M4"/>
    <mergeCell ref="C5:M5"/>
    <mergeCell ref="C6:M6"/>
    <mergeCell ref="I7:M7"/>
    <mergeCell ref="B8:B10"/>
    <mergeCell ref="C9:D9"/>
    <mergeCell ref="F9:G9"/>
    <mergeCell ref="I9:J9"/>
    <mergeCell ref="L9:M9"/>
    <mergeCell ref="C10:D10"/>
    <mergeCell ref="F10:G10"/>
    <mergeCell ref="I10:J10"/>
    <mergeCell ref="L10:M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5100-000000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B9ED"/>
  </sheetPr>
  <dimension ref="A1:M62"/>
  <sheetViews>
    <sheetView zoomScale="85" zoomScaleNormal="85" workbookViewId="0">
      <selection activeCell="C11" sqref="C11:M1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1929</v>
      </c>
      <c r="C1" s="108"/>
      <c r="D1" s="108"/>
      <c r="E1" s="108"/>
      <c r="F1" s="108"/>
      <c r="G1" s="108"/>
      <c r="H1" s="108"/>
      <c r="I1" s="108"/>
      <c r="J1" s="108"/>
      <c r="K1" s="108"/>
      <c r="L1" s="108"/>
      <c r="M1" s="107"/>
    </row>
    <row r="2" spans="1:13" ht="31.5" customHeight="1" x14ac:dyDescent="0.25">
      <c r="A2" s="1542" t="s">
        <v>67</v>
      </c>
      <c r="B2" s="106" t="s">
        <v>68</v>
      </c>
      <c r="C2" s="1744" t="s">
        <v>796</v>
      </c>
      <c r="D2" s="1745"/>
      <c r="E2" s="1745"/>
      <c r="F2" s="1745"/>
      <c r="G2" s="1745"/>
      <c r="H2" s="1745"/>
      <c r="I2" s="1745"/>
      <c r="J2" s="1745"/>
      <c r="K2" s="1745"/>
      <c r="L2" s="1745"/>
      <c r="M2" s="1746"/>
    </row>
    <row r="3" spans="1:13" ht="31.5" customHeight="1" x14ac:dyDescent="0.25">
      <c r="A3" s="1543"/>
      <c r="B3" s="13" t="s">
        <v>1016</v>
      </c>
      <c r="C3" s="1896" t="s">
        <v>1920</v>
      </c>
      <c r="D3" s="1962"/>
      <c r="E3" s="1962"/>
      <c r="F3" s="1962"/>
      <c r="G3" s="1962"/>
      <c r="H3" s="1962"/>
      <c r="I3" s="1962"/>
      <c r="J3" s="1962"/>
      <c r="K3" s="1962"/>
      <c r="L3" s="1962"/>
      <c r="M3" s="2125"/>
    </row>
    <row r="4" spans="1:13" ht="96.75" customHeight="1" x14ac:dyDescent="0.25">
      <c r="A4" s="1543"/>
      <c r="B4" s="65" t="s">
        <v>72</v>
      </c>
      <c r="C4" s="2406" t="s">
        <v>135</v>
      </c>
      <c r="D4" s="2407"/>
      <c r="E4" s="2408"/>
      <c r="F4" s="2404" t="s">
        <v>74</v>
      </c>
      <c r="G4" s="2405"/>
      <c r="H4" s="162">
        <v>99</v>
      </c>
      <c r="I4" s="1550" t="s">
        <v>1930</v>
      </c>
      <c r="J4" s="1550"/>
      <c r="K4" s="1550"/>
      <c r="L4" s="1550"/>
      <c r="M4" s="1551"/>
    </row>
    <row r="5" spans="1:13" x14ac:dyDescent="0.25">
      <c r="A5" s="1543"/>
      <c r="B5" s="65" t="s">
        <v>75</v>
      </c>
      <c r="C5" s="1520" t="s">
        <v>1058</v>
      </c>
      <c r="D5" s="1521"/>
      <c r="E5" s="1521"/>
      <c r="F5" s="1521"/>
      <c r="G5" s="1521"/>
      <c r="H5" s="1521"/>
      <c r="I5" s="1521"/>
      <c r="J5" s="1521"/>
      <c r="K5" s="1521"/>
      <c r="L5" s="1521"/>
      <c r="M5" s="1522"/>
    </row>
    <row r="6" spans="1:13" x14ac:dyDescent="0.25">
      <c r="A6" s="1543"/>
      <c r="B6" s="65" t="s">
        <v>76</v>
      </c>
      <c r="C6" s="1520" t="s">
        <v>1931</v>
      </c>
      <c r="D6" s="1521"/>
      <c r="E6" s="1521"/>
      <c r="F6" s="1521"/>
      <c r="G6" s="1521"/>
      <c r="H6" s="1521"/>
      <c r="I6" s="1521"/>
      <c r="J6" s="1521"/>
      <c r="K6" s="1521"/>
      <c r="L6" s="1521"/>
      <c r="M6" s="1522"/>
    </row>
    <row r="7" spans="1:13" x14ac:dyDescent="0.25">
      <c r="A7" s="1543"/>
      <c r="B7" s="13" t="s">
        <v>929</v>
      </c>
      <c r="C7" s="1685"/>
      <c r="D7" s="1686"/>
      <c r="E7" s="99" t="s">
        <v>266</v>
      </c>
      <c r="F7" s="99"/>
      <c r="G7" s="98"/>
      <c r="H7" s="97" t="s">
        <v>79</v>
      </c>
      <c r="I7" s="1687" t="s">
        <v>1932</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1932</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45.75" customHeight="1" x14ac:dyDescent="0.25">
      <c r="A11" s="1543"/>
      <c r="B11" s="13" t="s">
        <v>85</v>
      </c>
      <c r="C11" s="1776" t="s">
        <v>1933</v>
      </c>
      <c r="D11" s="1777"/>
      <c r="E11" s="1777"/>
      <c r="F11" s="1777"/>
      <c r="G11" s="1777"/>
      <c r="H11" s="1777"/>
      <c r="I11" s="1777"/>
      <c r="J11" s="1777"/>
      <c r="K11" s="1777"/>
      <c r="L11" s="1777"/>
      <c r="M11" s="1778"/>
    </row>
    <row r="12" spans="1:13" ht="33.75" customHeight="1" x14ac:dyDescent="0.25">
      <c r="A12" s="1543"/>
      <c r="B12" s="13" t="s">
        <v>1021</v>
      </c>
      <c r="C12" s="1776" t="s">
        <v>1934</v>
      </c>
      <c r="D12" s="1777"/>
      <c r="E12" s="1777"/>
      <c r="F12" s="1777"/>
      <c r="G12" s="1777"/>
      <c r="H12" s="1777"/>
      <c r="I12" s="1777"/>
      <c r="J12" s="1777"/>
      <c r="K12" s="1777"/>
      <c r="L12" s="1777"/>
      <c r="M12" s="1778"/>
    </row>
    <row r="13" spans="1:13" ht="28.5" customHeight="1" x14ac:dyDescent="0.25">
      <c r="A13" s="1543"/>
      <c r="B13" s="13" t="s">
        <v>1023</v>
      </c>
      <c r="C13" s="1738" t="s">
        <v>1935</v>
      </c>
      <c r="D13" s="1739"/>
      <c r="E13" s="1739"/>
      <c r="F13" s="1739"/>
      <c r="G13" s="1739"/>
      <c r="H13" s="1739"/>
      <c r="I13" s="1739"/>
      <c r="J13" s="1739"/>
      <c r="K13" s="1739"/>
      <c r="L13" s="1739"/>
      <c r="M13" s="1740"/>
    </row>
    <row r="14" spans="1:13" ht="45" customHeight="1" x14ac:dyDescent="0.25">
      <c r="A14" s="1543"/>
      <c r="B14" s="1689" t="s">
        <v>1025</v>
      </c>
      <c r="C14" s="1776" t="s">
        <v>279</v>
      </c>
      <c r="D14" s="1777"/>
      <c r="E14" s="127" t="s">
        <v>1026</v>
      </c>
      <c r="F14" s="1848" t="s">
        <v>798</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ht="18.75" customHeight="1" x14ac:dyDescent="0.25">
      <c r="A16" s="1698" t="s">
        <v>48</v>
      </c>
      <c r="B16" s="12" t="s">
        <v>87</v>
      </c>
      <c r="C16" s="1846" t="s">
        <v>335</v>
      </c>
      <c r="D16" s="1854"/>
      <c r="E16" s="1854"/>
      <c r="F16" s="1854"/>
      <c r="G16" s="1854"/>
      <c r="H16" s="1854"/>
      <c r="I16" s="1854"/>
      <c r="J16" s="1854"/>
      <c r="K16" s="1854"/>
      <c r="L16" s="1854"/>
      <c r="M16" s="1855"/>
    </row>
    <row r="17" spans="1:13" ht="73.5" customHeight="1" x14ac:dyDescent="0.25">
      <c r="A17" s="1699"/>
      <c r="B17" s="12" t="s">
        <v>1028</v>
      </c>
      <c r="C17" s="1738" t="s">
        <v>1936</v>
      </c>
      <c r="D17" s="1739"/>
      <c r="E17" s="1739"/>
      <c r="F17" s="1739"/>
      <c r="G17" s="1739"/>
      <c r="H17" s="1739"/>
      <c r="I17" s="1739"/>
      <c r="J17" s="1739"/>
      <c r="K17" s="1739"/>
      <c r="L17" s="1739"/>
      <c r="M17" s="1740"/>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35" t="s">
        <v>100</v>
      </c>
      <c r="E23" s="131" t="s">
        <v>101</v>
      </c>
      <c r="F23" s="82" t="s">
        <v>1937</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432" t="s">
        <v>111</v>
      </c>
      <c r="E30" s="386"/>
      <c r="F30" s="396" t="s">
        <v>112</v>
      </c>
      <c r="G30" s="377"/>
      <c r="H30" s="386"/>
      <c r="I30" s="396" t="s">
        <v>113</v>
      </c>
      <c r="J30" s="2182"/>
      <c r="K30" s="2114"/>
      <c r="L30" s="2033"/>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2022</v>
      </c>
      <c r="E33" s="54"/>
      <c r="F33" s="146" t="s">
        <v>116</v>
      </c>
      <c r="G33" s="56" t="s">
        <v>1356</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933">
        <v>1</v>
      </c>
      <c r="E37" s="934"/>
      <c r="F37" s="933">
        <v>1</v>
      </c>
      <c r="G37" s="934"/>
      <c r="H37" s="933">
        <v>1</v>
      </c>
      <c r="I37" s="934"/>
      <c r="J37" s="933">
        <v>1</v>
      </c>
      <c r="K37" s="934"/>
      <c r="L37" s="933">
        <v>1</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933">
        <v>1</v>
      </c>
      <c r="E39" s="934"/>
      <c r="F39" s="933">
        <v>1</v>
      </c>
      <c r="G39" s="934"/>
      <c r="H39" s="933">
        <v>1</v>
      </c>
      <c r="I39" s="934"/>
      <c r="J39" s="933">
        <v>1</v>
      </c>
      <c r="K39" s="934"/>
      <c r="L39" s="933">
        <v>1</v>
      </c>
      <c r="M39" s="937"/>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933">
        <v>1</v>
      </c>
      <c r="E41" s="934"/>
      <c r="F41" s="933">
        <v>1</v>
      </c>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2409">
        <v>12</v>
      </c>
      <c r="G43" s="2410"/>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c r="E47" s="161" t="s">
        <v>100</v>
      </c>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1.75" customHeight="1" x14ac:dyDescent="0.25">
      <c r="A49" s="1699"/>
      <c r="B49" s="13" t="s">
        <v>139</v>
      </c>
      <c r="C49" s="2032" t="s">
        <v>1938</v>
      </c>
      <c r="D49" s="2114"/>
      <c r="E49" s="2114"/>
      <c r="F49" s="2114"/>
      <c r="G49" s="2114"/>
      <c r="H49" s="2114"/>
      <c r="I49" s="2114"/>
      <c r="J49" s="2114"/>
      <c r="K49" s="2114"/>
      <c r="L49" s="2114"/>
      <c r="M49" s="2115"/>
    </row>
    <row r="50" spans="1:13" x14ac:dyDescent="0.25">
      <c r="A50" s="1699"/>
      <c r="B50" s="12" t="s">
        <v>141</v>
      </c>
      <c r="C50" s="2032" t="s">
        <v>1939</v>
      </c>
      <c r="D50" s="2114"/>
      <c r="E50" s="2114"/>
      <c r="F50" s="2114"/>
      <c r="G50" s="2114"/>
      <c r="H50" s="2114"/>
      <c r="I50" s="2114"/>
      <c r="J50" s="2114"/>
      <c r="K50" s="2114"/>
      <c r="L50" s="2114"/>
      <c r="M50" s="2115"/>
    </row>
    <row r="51" spans="1:13" x14ac:dyDescent="0.25">
      <c r="A51" s="1699"/>
      <c r="B51" s="12" t="s">
        <v>143</v>
      </c>
      <c r="C51" s="2032">
        <v>0</v>
      </c>
      <c r="D51" s="2114"/>
      <c r="E51" s="2114"/>
      <c r="F51" s="2114"/>
      <c r="G51" s="2114"/>
      <c r="H51" s="2114"/>
      <c r="I51" s="2114"/>
      <c r="J51" s="2114"/>
      <c r="K51" s="2114"/>
      <c r="L51" s="2114"/>
      <c r="M51" s="2115"/>
    </row>
    <row r="52" spans="1:13" x14ac:dyDescent="0.25">
      <c r="A52" s="1699"/>
      <c r="B52" s="12" t="s">
        <v>144</v>
      </c>
      <c r="C52" s="2032" t="s">
        <v>111</v>
      </c>
      <c r="D52" s="2114"/>
      <c r="E52" s="2114"/>
      <c r="F52" s="2114"/>
      <c r="G52" s="2114"/>
      <c r="H52" s="2114"/>
      <c r="I52" s="2114"/>
      <c r="J52" s="2114"/>
      <c r="K52" s="2114"/>
      <c r="L52" s="2114"/>
      <c r="M52" s="2115"/>
    </row>
    <row r="53" spans="1:13" ht="15.75" customHeight="1" x14ac:dyDescent="0.25">
      <c r="A53" s="1506" t="s">
        <v>60</v>
      </c>
      <c r="B53" s="7" t="s">
        <v>145</v>
      </c>
      <c r="C53" s="1849" t="s">
        <v>1940</v>
      </c>
      <c r="D53" s="1850"/>
      <c r="E53" s="1850"/>
      <c r="F53" s="1850"/>
      <c r="G53" s="1850"/>
      <c r="H53" s="1850"/>
      <c r="I53" s="1850"/>
      <c r="J53" s="1850"/>
      <c r="K53" s="1850"/>
      <c r="L53" s="1850"/>
      <c r="M53" s="1851"/>
    </row>
    <row r="54" spans="1:13" x14ac:dyDescent="0.25">
      <c r="A54" s="1507"/>
      <c r="B54" s="7" t="s">
        <v>147</v>
      </c>
      <c r="C54" s="1849" t="s">
        <v>1941</v>
      </c>
      <c r="D54" s="1850"/>
      <c r="E54" s="1850"/>
      <c r="F54" s="1850"/>
      <c r="G54" s="1850"/>
      <c r="H54" s="1850"/>
      <c r="I54" s="1850"/>
      <c r="J54" s="1850"/>
      <c r="K54" s="1850"/>
      <c r="L54" s="1850"/>
      <c r="M54" s="1851"/>
    </row>
    <row r="55" spans="1:13" x14ac:dyDescent="0.25">
      <c r="A55" s="1507"/>
      <c r="B55" s="7" t="s">
        <v>149</v>
      </c>
      <c r="C55" s="1520" t="s">
        <v>1070</v>
      </c>
      <c r="D55" s="1521"/>
      <c r="E55" s="1521"/>
      <c r="F55" s="1521"/>
      <c r="G55" s="1521"/>
      <c r="H55" s="1521"/>
      <c r="I55" s="1521"/>
      <c r="J55" s="1521"/>
      <c r="K55" s="1521"/>
      <c r="L55" s="1521"/>
      <c r="M55" s="1522"/>
    </row>
    <row r="56" spans="1:13" ht="15.75" customHeight="1" x14ac:dyDescent="0.25">
      <c r="A56" s="1507"/>
      <c r="B56" s="8" t="s">
        <v>151</v>
      </c>
      <c r="C56" s="1520" t="s">
        <v>800</v>
      </c>
      <c r="D56" s="1521"/>
      <c r="E56" s="1521"/>
      <c r="F56" s="1521"/>
      <c r="G56" s="1521"/>
      <c r="H56" s="1521"/>
      <c r="I56" s="1521"/>
      <c r="J56" s="1521"/>
      <c r="K56" s="1521"/>
      <c r="L56" s="1521"/>
      <c r="M56" s="1522"/>
    </row>
    <row r="57" spans="1:13" ht="15.75" customHeight="1" x14ac:dyDescent="0.25">
      <c r="A57" s="1507"/>
      <c r="B57" s="7" t="s">
        <v>153</v>
      </c>
      <c r="C57" s="1856" t="s">
        <v>1942</v>
      </c>
      <c r="D57" s="1521"/>
      <c r="E57" s="1521"/>
      <c r="F57" s="1521"/>
      <c r="G57" s="1521"/>
      <c r="H57" s="1521"/>
      <c r="I57" s="1521"/>
      <c r="J57" s="1521"/>
      <c r="K57" s="1521"/>
      <c r="L57" s="1521"/>
      <c r="M57" s="1522"/>
    </row>
    <row r="58" spans="1:13" ht="16.5" thickBot="1" x14ac:dyDescent="0.3">
      <c r="A58" s="1510"/>
      <c r="B58" s="7" t="s">
        <v>155</v>
      </c>
      <c r="C58" s="1520">
        <v>3241000</v>
      </c>
      <c r="D58" s="1521"/>
      <c r="E58" s="1521"/>
      <c r="F58" s="1521"/>
      <c r="G58" s="1521"/>
      <c r="H58" s="1521"/>
      <c r="I58" s="1521"/>
      <c r="J58" s="1521"/>
      <c r="K58" s="1521"/>
      <c r="L58" s="1521"/>
      <c r="M58" s="1522"/>
    </row>
    <row r="59" spans="1:13" ht="15.75" customHeight="1" x14ac:dyDescent="0.25">
      <c r="A59" s="1506" t="s">
        <v>156</v>
      </c>
      <c r="B59" s="6" t="s">
        <v>157</v>
      </c>
      <c r="C59" s="1520" t="s">
        <v>1943</v>
      </c>
      <c r="D59" s="1521"/>
      <c r="E59" s="1521"/>
      <c r="F59" s="1521"/>
      <c r="G59" s="1521"/>
      <c r="H59" s="1521"/>
      <c r="I59" s="1521"/>
      <c r="J59" s="1521"/>
      <c r="K59" s="1521"/>
      <c r="L59" s="1521"/>
      <c r="M59" s="1522"/>
    </row>
    <row r="60" spans="1:13" ht="30" customHeight="1" x14ac:dyDescent="0.25">
      <c r="A60" s="1507"/>
      <c r="B60" s="6" t="s">
        <v>158</v>
      </c>
      <c r="C60" s="1520" t="s">
        <v>941</v>
      </c>
      <c r="D60" s="1521"/>
      <c r="E60" s="1521"/>
      <c r="F60" s="1521"/>
      <c r="G60" s="1521"/>
      <c r="H60" s="1521"/>
      <c r="I60" s="1521"/>
      <c r="J60" s="1521"/>
      <c r="K60" s="1521"/>
      <c r="L60" s="1521"/>
      <c r="M60" s="1522"/>
    </row>
    <row r="61" spans="1:13" ht="30" customHeight="1" thickBot="1" x14ac:dyDescent="0.3">
      <c r="A61" s="1507"/>
      <c r="B61" s="5" t="s">
        <v>79</v>
      </c>
      <c r="C61" s="1520" t="s">
        <v>1070</v>
      </c>
      <c r="D61" s="1521"/>
      <c r="E61" s="1521"/>
      <c r="F61" s="1521"/>
      <c r="G61" s="1521"/>
      <c r="H61" s="1521"/>
      <c r="I61" s="1521"/>
      <c r="J61" s="1521"/>
      <c r="K61" s="1521"/>
      <c r="L61" s="1521"/>
      <c r="M61" s="1522"/>
    </row>
    <row r="62" spans="1:13" ht="16.5" thickBot="1" x14ac:dyDescent="0.3">
      <c r="A62" s="4" t="s">
        <v>64</v>
      </c>
      <c r="B62" s="3"/>
      <c r="C62" s="1755" t="s">
        <v>1944</v>
      </c>
      <c r="D62" s="1708"/>
      <c r="E62" s="1708"/>
      <c r="F62" s="1708"/>
      <c r="G62" s="1708"/>
      <c r="H62" s="1708"/>
      <c r="I62" s="1708"/>
      <c r="J62" s="1708"/>
      <c r="K62" s="1708"/>
      <c r="L62" s="1708"/>
      <c r="M62" s="1709"/>
    </row>
  </sheetData>
  <mergeCells count="54">
    <mergeCell ref="C50:M50"/>
    <mergeCell ref="A16:A52"/>
    <mergeCell ref="C16:M16"/>
    <mergeCell ref="C17:M17"/>
    <mergeCell ref="B18:B24"/>
    <mergeCell ref="B25:B28"/>
    <mergeCell ref="J30:L30"/>
    <mergeCell ref="B32:B34"/>
    <mergeCell ref="B35:B44"/>
    <mergeCell ref="B45:B48"/>
    <mergeCell ref="F46:F47"/>
    <mergeCell ref="G46:J47"/>
    <mergeCell ref="C51:M51"/>
    <mergeCell ref="C52:M52"/>
    <mergeCell ref="L46:M47"/>
    <mergeCell ref="C62:M62"/>
    <mergeCell ref="A53:A58"/>
    <mergeCell ref="C53:M53"/>
    <mergeCell ref="C54:M54"/>
    <mergeCell ref="C55:M55"/>
    <mergeCell ref="C56:M56"/>
    <mergeCell ref="C57:M57"/>
    <mergeCell ref="C58:M58"/>
    <mergeCell ref="A59:A61"/>
    <mergeCell ref="C59:M59"/>
    <mergeCell ref="C60:M60"/>
    <mergeCell ref="C61:M61"/>
    <mergeCell ref="C4:E4"/>
    <mergeCell ref="I9:J9"/>
    <mergeCell ref="C10:D10"/>
    <mergeCell ref="F10:G10"/>
    <mergeCell ref="C49:M49"/>
    <mergeCell ref="I10:J10"/>
    <mergeCell ref="C11:M11"/>
    <mergeCell ref="C12:M12"/>
    <mergeCell ref="C13:M13"/>
    <mergeCell ref="F43:G43"/>
    <mergeCell ref="H43:I4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s>
  <dataValidations count="7">
    <dataValidation type="list" allowBlank="1" showInputMessage="1" showErrorMessage="1" sqref="I7:M7" xr:uid="{00000000-0002-0000-5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200-000002000000}"/>
    <dataValidation allowBlank="1" showInputMessage="1" showErrorMessage="1" prompt="Identifique la meta ODS a que le apunta el indicador de producto. Seleccione de la lista desplegable." sqref="E14" xr:uid="{00000000-0002-0000-5200-000003000000}"/>
    <dataValidation allowBlank="1" showInputMessage="1" showErrorMessage="1" prompt="Identifique el ODS a que le apunta el indicador de producto. Seleccione de la lista desplegable._x000a_" sqref="B14:B15" xr:uid="{00000000-0002-0000-5200-000004000000}"/>
    <dataValidation allowBlank="1" showInputMessage="1" showErrorMessage="1" prompt="Incluir una ficha por cada indicador, ya sea de producto o de resultado" sqref="B1" xr:uid="{00000000-0002-0000-5200-000005000000}"/>
    <dataValidation allowBlank="1" showInputMessage="1" showErrorMessage="1" prompt="Seleccione de la lista desplegable" sqref="B4 B7 H7" xr:uid="{00000000-0002-0000-5200-000006000000}"/>
  </dataValidations>
  <hyperlinks>
    <hyperlink ref="C57" r:id="rId1" display="lpinzonp@educacionbogota.gov.co" xr:uid="{00000000-0004-0000-5200-000000000000}"/>
  </hyperlinks>
  <pageMargins left="0.7" right="0.7" top="0.75" bottom="0.75" header="0.3" footer="0.3"/>
  <pageSetup paperSize="9" orientation="portrait" horizontalDpi="1200" verticalDpi="1200"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B9ED"/>
  </sheetPr>
  <dimension ref="A1:M62"/>
  <sheetViews>
    <sheetView topLeftCell="B12" zoomScale="110" zoomScaleNormal="110" workbookViewId="0">
      <selection activeCell="L22" sqref="L22"/>
    </sheetView>
  </sheetViews>
  <sheetFormatPr baseColWidth="10" defaultColWidth="11.42578125" defaultRowHeight="15.75" x14ac:dyDescent="0.25"/>
  <cols>
    <col min="1" max="1" width="25.140625" style="1" customWidth="1"/>
    <col min="2" max="2" width="33.140625" style="2" customWidth="1"/>
    <col min="3" max="16384" width="11.42578125" style="1"/>
  </cols>
  <sheetData>
    <row r="1" spans="1:13" ht="16.5" thickBot="1" x14ac:dyDescent="0.3">
      <c r="A1" s="110"/>
      <c r="B1" s="109" t="s">
        <v>1945</v>
      </c>
      <c r="C1" s="108"/>
      <c r="D1" s="108"/>
      <c r="E1" s="108"/>
      <c r="F1" s="108"/>
      <c r="G1" s="108"/>
      <c r="H1" s="108"/>
      <c r="I1" s="108"/>
      <c r="J1" s="108"/>
      <c r="K1" s="108"/>
      <c r="L1" s="108"/>
      <c r="M1" s="107"/>
    </row>
    <row r="2" spans="1:13" ht="57" customHeight="1" x14ac:dyDescent="0.25">
      <c r="A2" s="1542" t="s">
        <v>67</v>
      </c>
      <c r="B2" s="106" t="s">
        <v>68</v>
      </c>
      <c r="C2" s="1545" t="s">
        <v>1946</v>
      </c>
      <c r="D2" s="1546"/>
      <c r="E2" s="1546"/>
      <c r="F2" s="1546"/>
      <c r="G2" s="1546"/>
      <c r="H2" s="1546"/>
      <c r="I2" s="1546"/>
      <c r="J2" s="1546"/>
      <c r="K2" s="1546"/>
      <c r="L2" s="1546"/>
      <c r="M2" s="1547"/>
    </row>
    <row r="3" spans="1:13" ht="31.5" x14ac:dyDescent="0.25">
      <c r="A3" s="1543"/>
      <c r="B3" s="13" t="s">
        <v>1016</v>
      </c>
      <c r="C3" s="1896" t="s">
        <v>1920</v>
      </c>
      <c r="D3" s="1962"/>
      <c r="E3" s="1962"/>
      <c r="F3" s="1962"/>
      <c r="G3" s="1962"/>
      <c r="H3" s="1962"/>
      <c r="I3" s="1962"/>
      <c r="J3" s="1962"/>
      <c r="K3" s="1962"/>
      <c r="L3" s="1962"/>
      <c r="M3" s="2125"/>
    </row>
    <row r="4" spans="1:13" x14ac:dyDescent="0.25">
      <c r="A4" s="1543"/>
      <c r="B4" s="65" t="s">
        <v>72</v>
      </c>
      <c r="C4" s="105" t="s">
        <v>135</v>
      </c>
      <c r="D4" s="104"/>
      <c r="E4" s="103"/>
      <c r="F4" s="1553" t="s">
        <v>74</v>
      </c>
      <c r="G4" s="1554"/>
      <c r="H4" s="102">
        <v>40</v>
      </c>
      <c r="I4" s="101"/>
      <c r="J4" s="101"/>
      <c r="K4" s="101"/>
      <c r="L4" s="101"/>
      <c r="M4" s="100"/>
    </row>
    <row r="5" spans="1:13" x14ac:dyDescent="0.25">
      <c r="A5" s="1543"/>
      <c r="B5" s="65" t="s">
        <v>75</v>
      </c>
      <c r="C5" s="1548" t="s">
        <v>1018</v>
      </c>
      <c r="D5" s="1550"/>
      <c r="E5" s="1550"/>
      <c r="F5" s="1550"/>
      <c r="G5" s="1550"/>
      <c r="H5" s="1550"/>
      <c r="I5" s="1550"/>
      <c r="J5" s="1550"/>
      <c r="K5" s="1550"/>
      <c r="L5" s="1550"/>
      <c r="M5" s="1551"/>
    </row>
    <row r="6" spans="1:13" x14ac:dyDescent="0.25">
      <c r="A6" s="1543"/>
      <c r="B6" s="65" t="s">
        <v>76</v>
      </c>
      <c r="C6" s="1548" t="s">
        <v>1019</v>
      </c>
      <c r="D6" s="1550"/>
      <c r="E6" s="1550"/>
      <c r="F6" s="1550"/>
      <c r="G6" s="1550"/>
      <c r="H6" s="1550"/>
      <c r="I6" s="1550"/>
      <c r="J6" s="1550"/>
      <c r="K6" s="1550"/>
      <c r="L6" s="1550"/>
      <c r="M6" s="1551"/>
    </row>
    <row r="7" spans="1:13" x14ac:dyDescent="0.25">
      <c r="A7" s="1543"/>
      <c r="B7" s="13" t="s">
        <v>929</v>
      </c>
      <c r="C7" s="1685" t="s">
        <v>243</v>
      </c>
      <c r="D7" s="1686"/>
      <c r="E7" s="99"/>
      <c r="F7" s="99"/>
      <c r="G7" s="98"/>
      <c r="H7" s="97" t="s">
        <v>79</v>
      </c>
      <c r="I7" s="1687" t="s">
        <v>244</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x14ac:dyDescent="0.25">
      <c r="A11" s="1543"/>
      <c r="B11" s="13" t="s">
        <v>85</v>
      </c>
      <c r="C11" s="1682" t="s">
        <v>1947</v>
      </c>
      <c r="D11" s="1683"/>
      <c r="E11" s="1683"/>
      <c r="F11" s="1683"/>
      <c r="G11" s="1683"/>
      <c r="H11" s="1683"/>
      <c r="I11" s="1683"/>
      <c r="J11" s="1683"/>
      <c r="K11" s="1683"/>
      <c r="L11" s="1683"/>
      <c r="M11" s="1684"/>
    </row>
    <row r="12" spans="1:13" ht="339.75" customHeight="1" x14ac:dyDescent="0.25">
      <c r="A12" s="1543"/>
      <c r="B12" s="13" t="s">
        <v>1021</v>
      </c>
      <c r="C12" s="1692" t="s">
        <v>1948</v>
      </c>
      <c r="D12" s="1693"/>
      <c r="E12" s="1693"/>
      <c r="F12" s="1693"/>
      <c r="G12" s="1693"/>
      <c r="H12" s="1693"/>
      <c r="I12" s="1693"/>
      <c r="J12" s="1693"/>
      <c r="K12" s="1693"/>
      <c r="L12" s="1693"/>
      <c r="M12" s="1694"/>
    </row>
    <row r="13" spans="1:13" ht="47.25" x14ac:dyDescent="0.25">
      <c r="A13" s="1543"/>
      <c r="B13" s="13" t="s">
        <v>1023</v>
      </c>
      <c r="C13" s="1517" t="s">
        <v>1949</v>
      </c>
      <c r="D13" s="1518"/>
      <c r="E13" s="1518"/>
      <c r="F13" s="1518"/>
      <c r="G13" s="1518"/>
      <c r="H13" s="1518"/>
      <c r="I13" s="1518"/>
      <c r="J13" s="1518"/>
      <c r="K13" s="1518"/>
      <c r="L13" s="1518"/>
      <c r="M13" s="1519"/>
    </row>
    <row r="14" spans="1:13" ht="31.5" customHeight="1" x14ac:dyDescent="0.25">
      <c r="A14" s="1543"/>
      <c r="B14" s="1689" t="s">
        <v>1025</v>
      </c>
      <c r="C14" s="1517" t="s">
        <v>294</v>
      </c>
      <c r="D14" s="1518"/>
      <c r="E14" s="93" t="s">
        <v>1026</v>
      </c>
      <c r="F14" s="1540" t="s">
        <v>1027</v>
      </c>
      <c r="G14" s="1518"/>
      <c r="H14" s="1518"/>
      <c r="I14" s="1518"/>
      <c r="J14" s="1518"/>
      <c r="K14" s="1518"/>
      <c r="L14" s="1518"/>
      <c r="M14" s="1519"/>
    </row>
    <row r="15" spans="1:13" x14ac:dyDescent="0.25">
      <c r="A15" s="1543"/>
      <c r="B15" s="1690"/>
      <c r="C15" s="1517"/>
      <c r="D15" s="1518"/>
      <c r="E15" s="1518"/>
      <c r="F15" s="1518"/>
      <c r="G15" s="1518"/>
      <c r="H15" s="1518"/>
      <c r="I15" s="1518"/>
      <c r="J15" s="1518"/>
      <c r="K15" s="1518"/>
      <c r="L15" s="1518"/>
      <c r="M15" s="1519"/>
    </row>
    <row r="16" spans="1:13" x14ac:dyDescent="0.25">
      <c r="A16" s="1698" t="s">
        <v>48</v>
      </c>
      <c r="B16" s="12" t="s">
        <v>87</v>
      </c>
      <c r="C16" s="1514" t="s">
        <v>622</v>
      </c>
      <c r="D16" s="1515"/>
      <c r="E16" s="1515"/>
      <c r="F16" s="1515"/>
      <c r="G16" s="1515"/>
      <c r="H16" s="1515"/>
      <c r="I16" s="1515"/>
      <c r="J16" s="1515"/>
      <c r="K16" s="1515"/>
      <c r="L16" s="1515"/>
      <c r="M16" s="1516"/>
    </row>
    <row r="17" spans="1:13" ht="34.5" customHeight="1" x14ac:dyDescent="0.25">
      <c r="A17" s="1699"/>
      <c r="B17" s="12" t="s">
        <v>1028</v>
      </c>
      <c r="C17" s="1514" t="s">
        <v>1947</v>
      </c>
      <c r="D17" s="1515"/>
      <c r="E17" s="1515"/>
      <c r="F17" s="1515"/>
      <c r="G17" s="1515"/>
      <c r="H17" s="1515"/>
      <c r="I17" s="1515"/>
      <c r="J17" s="1515"/>
      <c r="K17" s="1515"/>
      <c r="L17" s="1515"/>
      <c r="M17" s="151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80" t="s">
        <v>90</v>
      </c>
      <c r="D20" s="86"/>
      <c r="E20" s="78" t="s">
        <v>91</v>
      </c>
      <c r="F20" s="86"/>
      <c r="G20" s="78" t="s">
        <v>92</v>
      </c>
      <c r="H20" s="86"/>
      <c r="I20" s="78" t="s">
        <v>93</v>
      </c>
      <c r="J20" s="85" t="s">
        <v>933</v>
      </c>
      <c r="K20" s="78"/>
      <c r="L20" s="78"/>
      <c r="M20" s="83"/>
    </row>
    <row r="21" spans="1:13" x14ac:dyDescent="0.25">
      <c r="A21" s="1699"/>
      <c r="B21" s="1528"/>
      <c r="C21" s="80" t="s">
        <v>94</v>
      </c>
      <c r="D21" s="18"/>
      <c r="E21" s="78" t="s">
        <v>95</v>
      </c>
      <c r="F21" s="67"/>
      <c r="G21" s="78" t="s">
        <v>96</v>
      </c>
      <c r="H21" s="67"/>
      <c r="I21" s="78"/>
      <c r="J21" s="84"/>
      <c r="K21" s="78"/>
      <c r="L21" s="78"/>
      <c r="M21" s="83"/>
    </row>
    <row r="22" spans="1:13" x14ac:dyDescent="0.25">
      <c r="A22" s="1699"/>
      <c r="B22" s="1528"/>
      <c r="C22" s="80" t="s">
        <v>97</v>
      </c>
      <c r="D22" s="18"/>
      <c r="E22" s="78" t="s">
        <v>98</v>
      </c>
      <c r="F22" s="18"/>
      <c r="G22" s="78"/>
      <c r="H22" s="84"/>
      <c r="I22" s="78"/>
      <c r="J22" s="84"/>
      <c r="K22" s="78"/>
      <c r="L22" s="78"/>
      <c r="M22" s="83"/>
    </row>
    <row r="23" spans="1:13" x14ac:dyDescent="0.25">
      <c r="A23" s="1699"/>
      <c r="B23" s="1528"/>
      <c r="C23" s="80" t="s">
        <v>99</v>
      </c>
      <c r="D23" s="67"/>
      <c r="E23" s="78" t="s">
        <v>101</v>
      </c>
      <c r="F23" s="82"/>
      <c r="G23" s="82"/>
      <c r="H23" s="82"/>
      <c r="I23" s="82"/>
      <c r="J23" s="82"/>
      <c r="K23" s="82"/>
      <c r="L23" s="82"/>
      <c r="M23" s="81"/>
    </row>
    <row r="24" spans="1:13" ht="9.75" customHeight="1" x14ac:dyDescent="0.25">
      <c r="A24" s="1699"/>
      <c r="B24" s="1529"/>
      <c r="C24" s="53"/>
      <c r="D24" s="51"/>
      <c r="E24" s="51"/>
      <c r="F24" s="51"/>
      <c r="G24" s="51"/>
      <c r="H24" s="51"/>
      <c r="I24" s="51"/>
      <c r="J24" s="51"/>
      <c r="K24" s="51"/>
      <c r="L24" s="51"/>
      <c r="M24" s="64"/>
    </row>
    <row r="25" spans="1:13" x14ac:dyDescent="0.25">
      <c r="A25" s="1699"/>
      <c r="B25" s="1539" t="s">
        <v>103</v>
      </c>
      <c r="C25" s="25"/>
      <c r="D25" s="24"/>
      <c r="E25" s="24"/>
      <c r="F25" s="24"/>
      <c r="G25" s="24"/>
      <c r="H25" s="24"/>
      <c r="I25" s="24"/>
      <c r="J25" s="24"/>
      <c r="K25" s="24"/>
      <c r="L25" s="61"/>
      <c r="M25" s="60"/>
    </row>
    <row r="26" spans="1:13" x14ac:dyDescent="0.25">
      <c r="A26" s="1699"/>
      <c r="B26" s="1528"/>
      <c r="C26" s="80" t="s">
        <v>104</v>
      </c>
      <c r="D26" s="67"/>
      <c r="E26" s="57"/>
      <c r="F26" s="78" t="s">
        <v>105</v>
      </c>
      <c r="G26" s="18"/>
      <c r="H26" s="57"/>
      <c r="I26" s="78" t="s">
        <v>106</v>
      </c>
      <c r="J26" s="18" t="s">
        <v>933</v>
      </c>
      <c r="K26" s="57"/>
      <c r="L26" s="15"/>
      <c r="M26" s="14"/>
    </row>
    <row r="27" spans="1:13" x14ac:dyDescent="0.25">
      <c r="A27" s="1699"/>
      <c r="B27" s="1528"/>
      <c r="C27" s="80" t="s">
        <v>107</v>
      </c>
      <c r="D27" s="79"/>
      <c r="E27" s="15"/>
      <c r="F27" s="78" t="s">
        <v>108</v>
      </c>
      <c r="G27" s="67"/>
      <c r="H27" s="15"/>
      <c r="I27" s="77"/>
      <c r="J27" s="15"/>
      <c r="K27" s="76"/>
      <c r="L27" s="15"/>
      <c r="M27" s="14"/>
    </row>
    <row r="28" spans="1:13" x14ac:dyDescent="0.25">
      <c r="A28" s="1699"/>
      <c r="B28" s="1529"/>
      <c r="C28" s="75"/>
      <c r="D28" s="74"/>
      <c r="E28" s="74"/>
      <c r="F28" s="74"/>
      <c r="G28" s="74"/>
      <c r="H28" s="74"/>
      <c r="I28" s="74"/>
      <c r="J28" s="74"/>
      <c r="K28" s="74"/>
      <c r="L28" s="16"/>
      <c r="M28" s="48"/>
    </row>
    <row r="29" spans="1:13" x14ac:dyDescent="0.25">
      <c r="A29" s="1699"/>
      <c r="B29" s="70" t="s">
        <v>109</v>
      </c>
      <c r="C29" s="73"/>
      <c r="D29" s="72"/>
      <c r="E29" s="72"/>
      <c r="F29" s="72"/>
      <c r="G29" s="72"/>
      <c r="H29" s="72"/>
      <c r="I29" s="72"/>
      <c r="J29" s="72"/>
      <c r="K29" s="72"/>
      <c r="L29" s="72"/>
      <c r="M29" s="71"/>
    </row>
    <row r="30" spans="1:13" x14ac:dyDescent="0.25">
      <c r="A30" s="1699"/>
      <c r="B30" s="70"/>
      <c r="C30" s="69" t="s">
        <v>110</v>
      </c>
      <c r="D30" s="68">
        <v>460</v>
      </c>
      <c r="E30" s="57"/>
      <c r="F30" s="55" t="s">
        <v>112</v>
      </c>
      <c r="G30" s="67">
        <v>2021</v>
      </c>
      <c r="H30" s="57"/>
      <c r="I30" s="55" t="s">
        <v>113</v>
      </c>
      <c r="J30" s="1540" t="s">
        <v>1030</v>
      </c>
      <c r="K30" s="1518"/>
      <c r="L30" s="1541"/>
      <c r="M30" s="66"/>
    </row>
    <row r="31" spans="1:13" x14ac:dyDescent="0.25">
      <c r="A31" s="1699"/>
      <c r="B31" s="65"/>
      <c r="C31" s="53"/>
      <c r="D31" s="51"/>
      <c r="E31" s="51"/>
      <c r="F31" s="51"/>
      <c r="G31" s="51"/>
      <c r="H31" s="51"/>
      <c r="I31" s="51"/>
      <c r="J31" s="51"/>
      <c r="K31" s="51"/>
      <c r="L31" s="51"/>
      <c r="M31" s="64"/>
    </row>
    <row r="32" spans="1:13" x14ac:dyDescent="0.25">
      <c r="A32" s="1699"/>
      <c r="B32" s="1539" t="s">
        <v>114</v>
      </c>
      <c r="C32" s="63"/>
      <c r="D32" s="62"/>
      <c r="E32" s="62"/>
      <c r="F32" s="62"/>
      <c r="G32" s="62"/>
      <c r="H32" s="62"/>
      <c r="I32" s="62"/>
      <c r="J32" s="62"/>
      <c r="K32" s="62"/>
      <c r="L32" s="61"/>
      <c r="M32" s="60"/>
    </row>
    <row r="33" spans="1:13" x14ac:dyDescent="0.25">
      <c r="A33" s="1699"/>
      <c r="B33" s="1528"/>
      <c r="C33" s="59" t="s">
        <v>115</v>
      </c>
      <c r="D33" s="58">
        <v>2022</v>
      </c>
      <c r="E33" s="54"/>
      <c r="F33" s="57" t="s">
        <v>116</v>
      </c>
      <c r="G33" s="56" t="s">
        <v>1031</v>
      </c>
      <c r="H33" s="54"/>
      <c r="I33" s="55"/>
      <c r="J33" s="54"/>
      <c r="K33" s="54"/>
      <c r="L33" s="15"/>
      <c r="M33" s="14"/>
    </row>
    <row r="34" spans="1:13" x14ac:dyDescent="0.25">
      <c r="A34" s="1699"/>
      <c r="B34" s="1529"/>
      <c r="C34" s="53"/>
      <c r="D34" s="52"/>
      <c r="E34" s="49"/>
      <c r="F34" s="51"/>
      <c r="G34" s="49"/>
      <c r="H34" s="49"/>
      <c r="I34" s="50"/>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346">
        <v>490</v>
      </c>
      <c r="E37" s="36"/>
      <c r="F37" s="346">
        <v>500</v>
      </c>
      <c r="G37" s="36"/>
      <c r="H37" s="346">
        <v>500</v>
      </c>
      <c r="I37" s="36"/>
      <c r="J37" s="346">
        <v>600</v>
      </c>
      <c r="K37" s="36"/>
      <c r="L37" s="346">
        <v>600</v>
      </c>
      <c r="M37" s="41"/>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346">
        <v>600</v>
      </c>
      <c r="E39" s="36"/>
      <c r="F39" s="346">
        <v>600</v>
      </c>
      <c r="G39" s="36"/>
      <c r="H39" s="346">
        <v>600</v>
      </c>
      <c r="I39" s="36"/>
      <c r="J39" s="346">
        <v>600</v>
      </c>
      <c r="K39" s="36"/>
      <c r="L39" s="346">
        <v>600</v>
      </c>
      <c r="M39" s="41"/>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346"/>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700">
        <v>6290</v>
      </c>
      <c r="G43" s="1701"/>
      <c r="H43" s="1702"/>
      <c r="I43" s="1702"/>
      <c r="J43" s="34"/>
      <c r="K43" s="35"/>
      <c r="L43" s="34"/>
      <c r="M43" s="33"/>
    </row>
    <row r="44" spans="1:13" x14ac:dyDescent="0.25">
      <c r="A44" s="1699"/>
      <c r="B44" s="1528"/>
      <c r="C44" s="32"/>
      <c r="D44" s="31"/>
      <c r="E44" s="30"/>
      <c r="F44" s="31"/>
      <c r="G44" s="30"/>
      <c r="H44" s="29"/>
      <c r="I44" s="28"/>
      <c r="J44" s="27"/>
      <c r="K44" s="28"/>
      <c r="L44" s="27"/>
      <c r="M44" s="26"/>
    </row>
    <row r="45" spans="1:13" ht="18" customHeight="1" x14ac:dyDescent="0.25">
      <c r="A45" s="1699"/>
      <c r="B45" s="1539" t="s">
        <v>134</v>
      </c>
      <c r="C45" s="25"/>
      <c r="D45" s="24"/>
      <c r="E45" s="24"/>
      <c r="F45" s="24"/>
      <c r="G45" s="24"/>
      <c r="H45" s="24"/>
      <c r="I45" s="24"/>
      <c r="J45" s="24"/>
      <c r="K45" s="24"/>
      <c r="L45" s="15"/>
      <c r="M45" s="14"/>
    </row>
    <row r="46" spans="1:13" x14ac:dyDescent="0.25">
      <c r="A46" s="1699"/>
      <c r="B46" s="1528"/>
      <c r="C46" s="20"/>
      <c r="D46" s="23" t="s">
        <v>135</v>
      </c>
      <c r="E46" s="22" t="s">
        <v>136</v>
      </c>
      <c r="F46" s="1530" t="s">
        <v>137</v>
      </c>
      <c r="G46" s="1531"/>
      <c r="H46" s="1531"/>
      <c r="I46" s="1531"/>
      <c r="J46" s="1531"/>
      <c r="K46" s="21" t="s">
        <v>101</v>
      </c>
      <c r="L46" s="1532"/>
      <c r="M46" s="1533"/>
    </row>
    <row r="47" spans="1:13" x14ac:dyDescent="0.25">
      <c r="A47" s="1699"/>
      <c r="B47" s="1528"/>
      <c r="C47" s="20"/>
      <c r="D47" s="19"/>
      <c r="E47" s="18" t="s">
        <v>933</v>
      </c>
      <c r="F47" s="15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51.75" customHeight="1" x14ac:dyDescent="0.25">
      <c r="A49" s="1699"/>
      <c r="B49" s="13" t="s">
        <v>139</v>
      </c>
      <c r="C49" s="1514" t="s">
        <v>1950</v>
      </c>
      <c r="D49" s="1515"/>
      <c r="E49" s="1515"/>
      <c r="F49" s="1515"/>
      <c r="G49" s="1515"/>
      <c r="H49" s="1515"/>
      <c r="I49" s="1515"/>
      <c r="J49" s="1515"/>
      <c r="K49" s="1515"/>
      <c r="L49" s="1515"/>
      <c r="M49" s="1516"/>
    </row>
    <row r="50" spans="1:13" ht="46.5" customHeight="1" x14ac:dyDescent="0.25">
      <c r="A50" s="1699"/>
      <c r="B50" s="12" t="s">
        <v>141</v>
      </c>
      <c r="C50" s="1695" t="s">
        <v>1951</v>
      </c>
      <c r="D50" s="1696"/>
      <c r="E50" s="1696"/>
      <c r="F50" s="1696"/>
      <c r="G50" s="1696"/>
      <c r="H50" s="1696"/>
      <c r="I50" s="1696"/>
      <c r="J50" s="1696"/>
      <c r="K50" s="1696"/>
      <c r="L50" s="1696"/>
      <c r="M50" s="1697"/>
    </row>
    <row r="51" spans="1:13" x14ac:dyDescent="0.25">
      <c r="A51" s="1699"/>
      <c r="B51" s="12" t="s">
        <v>143</v>
      </c>
      <c r="C51" s="11">
        <v>90</v>
      </c>
      <c r="D51" s="10"/>
      <c r="E51" s="10"/>
      <c r="F51" s="10"/>
      <c r="G51" s="10"/>
      <c r="H51" s="10"/>
      <c r="I51" s="10"/>
      <c r="J51" s="10"/>
      <c r="K51" s="10"/>
      <c r="L51" s="10"/>
      <c r="M51" s="9"/>
    </row>
    <row r="52" spans="1:13" x14ac:dyDescent="0.25">
      <c r="A52" s="1699"/>
      <c r="B52" s="12" t="s">
        <v>144</v>
      </c>
      <c r="C52" s="11">
        <v>2021</v>
      </c>
      <c r="D52" s="10"/>
      <c r="E52" s="10"/>
      <c r="F52" s="10"/>
      <c r="G52" s="10"/>
      <c r="H52" s="10"/>
      <c r="I52" s="10"/>
      <c r="J52" s="10"/>
      <c r="K52" s="10"/>
      <c r="L52" s="10"/>
      <c r="M52" s="9"/>
    </row>
    <row r="53" spans="1:13" ht="15.75" customHeight="1" x14ac:dyDescent="0.25">
      <c r="A53" s="1506" t="s">
        <v>60</v>
      </c>
      <c r="B53" s="7" t="s">
        <v>145</v>
      </c>
      <c r="C53" s="1703" t="s">
        <v>1035</v>
      </c>
      <c r="D53" s="1704"/>
      <c r="E53" s="1704"/>
      <c r="F53" s="1704"/>
      <c r="G53" s="1704"/>
      <c r="H53" s="1704"/>
      <c r="I53" s="1704"/>
      <c r="J53" s="1704"/>
      <c r="K53" s="1704"/>
      <c r="L53" s="1704"/>
      <c r="M53" s="1705"/>
    </row>
    <row r="54" spans="1:13" x14ac:dyDescent="0.25">
      <c r="A54" s="1507"/>
      <c r="B54" s="7" t="s">
        <v>147</v>
      </c>
      <c r="C54" s="1703" t="s">
        <v>1036</v>
      </c>
      <c r="D54" s="1704"/>
      <c r="E54" s="1704"/>
      <c r="F54" s="1704"/>
      <c r="G54" s="1704"/>
      <c r="H54" s="1704"/>
      <c r="I54" s="1704"/>
      <c r="J54" s="1704"/>
      <c r="K54" s="1704"/>
      <c r="L54" s="1704"/>
      <c r="M54" s="1705"/>
    </row>
    <row r="55" spans="1:13" x14ac:dyDescent="0.25">
      <c r="A55" s="1507"/>
      <c r="B55" s="7" t="s">
        <v>149</v>
      </c>
      <c r="C55" s="1703" t="s">
        <v>244</v>
      </c>
      <c r="D55" s="1704"/>
      <c r="E55" s="1704"/>
      <c r="F55" s="1704"/>
      <c r="G55" s="1704"/>
      <c r="H55" s="1704"/>
      <c r="I55" s="1704"/>
      <c r="J55" s="1704"/>
      <c r="K55" s="1704"/>
      <c r="L55" s="1704"/>
      <c r="M55" s="1705"/>
    </row>
    <row r="56" spans="1:13" ht="15.75" customHeight="1" x14ac:dyDescent="0.25">
      <c r="A56" s="1507"/>
      <c r="B56" s="8" t="s">
        <v>151</v>
      </c>
      <c r="C56" s="1703" t="s">
        <v>1037</v>
      </c>
      <c r="D56" s="1704"/>
      <c r="E56" s="1704"/>
      <c r="F56" s="1704"/>
      <c r="G56" s="1704"/>
      <c r="H56" s="1704"/>
      <c r="I56" s="1704"/>
      <c r="J56" s="1704"/>
      <c r="K56" s="1704"/>
      <c r="L56" s="1704"/>
      <c r="M56" s="1705"/>
    </row>
    <row r="57" spans="1:13" ht="15.75" customHeight="1" x14ac:dyDescent="0.25">
      <c r="A57" s="1507"/>
      <c r="B57" s="7" t="s">
        <v>153</v>
      </c>
      <c r="C57" s="1706" t="s">
        <v>1038</v>
      </c>
      <c r="D57" s="1704"/>
      <c r="E57" s="1704"/>
      <c r="F57" s="1704"/>
      <c r="G57" s="1704"/>
      <c r="H57" s="1704"/>
      <c r="I57" s="1704"/>
      <c r="J57" s="1704"/>
      <c r="K57" s="1704"/>
      <c r="L57" s="1704"/>
      <c r="M57" s="1705"/>
    </row>
    <row r="58" spans="1:13" ht="16.5" thickBot="1" x14ac:dyDescent="0.3">
      <c r="A58" s="1510"/>
      <c r="B58" s="7" t="s">
        <v>155</v>
      </c>
      <c r="C58" s="1703">
        <v>3649090</v>
      </c>
      <c r="D58" s="1704"/>
      <c r="E58" s="1704"/>
      <c r="F58" s="1704"/>
      <c r="G58" s="1704"/>
      <c r="H58" s="1704"/>
      <c r="I58" s="1704"/>
      <c r="J58" s="1704"/>
      <c r="K58" s="1704"/>
      <c r="L58" s="1704"/>
      <c r="M58" s="1705"/>
    </row>
    <row r="59" spans="1:13" ht="15.75" customHeight="1" x14ac:dyDescent="0.25">
      <c r="A59" s="1506" t="s">
        <v>156</v>
      </c>
      <c r="B59" s="6" t="s">
        <v>157</v>
      </c>
      <c r="C59" s="1548" t="s">
        <v>1039</v>
      </c>
      <c r="D59" s="1550"/>
      <c r="E59" s="1550"/>
      <c r="F59" s="1550"/>
      <c r="G59" s="1550"/>
      <c r="H59" s="1550"/>
      <c r="I59" s="1550"/>
      <c r="J59" s="1550"/>
      <c r="K59" s="1550"/>
      <c r="L59" s="1550"/>
      <c r="M59" s="1551"/>
    </row>
    <row r="60" spans="1:13" ht="30" customHeight="1" x14ac:dyDescent="0.25">
      <c r="A60" s="1507"/>
      <c r="B60" s="6" t="s">
        <v>158</v>
      </c>
      <c r="C60" s="1548" t="s">
        <v>1040</v>
      </c>
      <c r="D60" s="1550"/>
      <c r="E60" s="1550"/>
      <c r="F60" s="1550"/>
      <c r="G60" s="1550"/>
      <c r="H60" s="1550"/>
      <c r="I60" s="1550"/>
      <c r="J60" s="1550"/>
      <c r="K60" s="1550"/>
      <c r="L60" s="1550"/>
      <c r="M60" s="1551"/>
    </row>
    <row r="61" spans="1:13" ht="30" customHeight="1" thickBot="1" x14ac:dyDescent="0.3">
      <c r="A61" s="1507"/>
      <c r="B61" s="5" t="s">
        <v>79</v>
      </c>
      <c r="C61" s="1548" t="s">
        <v>244</v>
      </c>
      <c r="D61" s="1550"/>
      <c r="E61" s="1550"/>
      <c r="F61" s="1550"/>
      <c r="G61" s="1550"/>
      <c r="H61" s="1550"/>
      <c r="I61" s="1550"/>
      <c r="J61" s="1550"/>
      <c r="K61" s="1550"/>
      <c r="L61" s="1550"/>
      <c r="M61" s="1551"/>
    </row>
    <row r="62" spans="1:13" ht="16.5" thickBot="1" x14ac:dyDescent="0.3">
      <c r="A62" s="4" t="s">
        <v>64</v>
      </c>
      <c r="B62" s="3"/>
      <c r="C62" s="1707">
        <v>3649090</v>
      </c>
      <c r="D62" s="1708"/>
      <c r="E62" s="1708"/>
      <c r="F62" s="1708"/>
      <c r="G62" s="1708"/>
      <c r="H62" s="1708"/>
      <c r="I62" s="1708"/>
      <c r="J62" s="1708"/>
      <c r="K62" s="1708"/>
      <c r="L62" s="1708"/>
      <c r="M62" s="1709"/>
    </row>
  </sheetData>
  <mergeCells count="50">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52"/>
    <mergeCell ref="B45:B48"/>
    <mergeCell ref="F46:F47"/>
    <mergeCell ref="G46:J47"/>
    <mergeCell ref="L46:M47"/>
    <mergeCell ref="A2:A15"/>
    <mergeCell ref="C2:M2"/>
    <mergeCell ref="F4:G4"/>
    <mergeCell ref="C5:M5"/>
    <mergeCell ref="C6:M6"/>
    <mergeCell ref="C7:D7"/>
    <mergeCell ref="I7:M7"/>
    <mergeCell ref="B8:B10"/>
    <mergeCell ref="C9:D9"/>
    <mergeCell ref="F9:G9"/>
    <mergeCell ref="I9:J9"/>
    <mergeCell ref="C10:D10"/>
    <mergeCell ref="F10:G10"/>
    <mergeCell ref="C13:M13"/>
    <mergeCell ref="B14:B15"/>
    <mergeCell ref="C14:D14"/>
    <mergeCell ref="C3:M3"/>
    <mergeCell ref="I10:J10"/>
    <mergeCell ref="C11:M11"/>
    <mergeCell ref="B32:B34"/>
    <mergeCell ref="B35:B44"/>
    <mergeCell ref="C12:M12"/>
    <mergeCell ref="C16:M16"/>
    <mergeCell ref="C17:M17"/>
    <mergeCell ref="B18:B24"/>
    <mergeCell ref="B25:B28"/>
    <mergeCell ref="J30:L30"/>
    <mergeCell ref="F14:M14"/>
    <mergeCell ref="C15:M15"/>
    <mergeCell ref="F43:G43"/>
    <mergeCell ref="H43:I43"/>
  </mergeCells>
  <dataValidations count="7">
    <dataValidation allowBlank="1" showInputMessage="1" showErrorMessage="1" prompt="Seleccione de la lista desplegable" sqref="B4 B7 H7" xr:uid="{00000000-0002-0000-5300-000000000000}"/>
    <dataValidation allowBlank="1" showInputMessage="1" showErrorMessage="1" prompt="Incluir una ficha por cada indicador, ya sea de producto o de resultado" sqref="B1" xr:uid="{00000000-0002-0000-5300-000001000000}"/>
    <dataValidation allowBlank="1" showInputMessage="1" showErrorMessage="1" prompt="Identifique el ODS a que le apunta el indicador de producto. Seleccione de la lista desplegable._x000a_" sqref="B14:B15" xr:uid="{00000000-0002-0000-5300-000002000000}"/>
    <dataValidation allowBlank="1" showInputMessage="1" showErrorMessage="1" prompt="Identifique la meta ODS a que le apunta el indicador de producto. Seleccione de la lista desplegable." sqref="E14" xr:uid="{00000000-0002-0000-5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300-000005000000}"/>
    <dataValidation type="list" allowBlank="1" showInputMessage="1" showErrorMessage="1" sqref="I7:M7" xr:uid="{00000000-0002-0000-5300-000006000000}">
      <formula1>INDIRECT($C$7)</formula1>
    </dataValidation>
  </dataValidations>
  <hyperlinks>
    <hyperlink ref="C57" r:id="rId1" xr:uid="{00000000-0004-0000-53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4" tint="-0.249977111117893"/>
  </sheetPr>
  <dimension ref="A1:N62"/>
  <sheetViews>
    <sheetView topLeftCell="B11" zoomScale="85" zoomScaleNormal="85" workbookViewId="0">
      <selection activeCell="N15" sqref="N15"/>
    </sheetView>
  </sheetViews>
  <sheetFormatPr baseColWidth="10" defaultColWidth="11.42578125" defaultRowHeight="15.75" x14ac:dyDescent="0.25"/>
  <cols>
    <col min="1" max="1" width="25.140625" style="1" customWidth="1"/>
    <col min="2" max="2" width="39.140625" style="2" customWidth="1"/>
    <col min="3" max="11" width="11.42578125" style="1"/>
    <col min="12" max="12" width="11.7109375" style="1" customWidth="1"/>
    <col min="13" max="13" width="11.42578125" style="1"/>
    <col min="14" max="14" width="107" style="1" customWidth="1"/>
    <col min="15" max="16384" width="11.42578125" style="1"/>
  </cols>
  <sheetData>
    <row r="1" spans="1:13" ht="16.5" thickBot="1" x14ac:dyDescent="0.3">
      <c r="A1" s="110"/>
      <c r="B1" s="109" t="s">
        <v>1952</v>
      </c>
      <c r="C1" s="108"/>
      <c r="D1" s="108"/>
      <c r="E1" s="108"/>
      <c r="F1" s="108"/>
      <c r="G1" s="108"/>
      <c r="H1" s="108"/>
      <c r="I1" s="108"/>
      <c r="J1" s="108"/>
      <c r="K1" s="108"/>
      <c r="L1" s="108"/>
      <c r="M1" s="107"/>
    </row>
    <row r="2" spans="1:13" ht="44.1" customHeight="1" x14ac:dyDescent="0.25">
      <c r="A2" s="1542" t="s">
        <v>67</v>
      </c>
      <c r="B2" s="106" t="s">
        <v>68</v>
      </c>
      <c r="C2" s="1810" t="s">
        <v>1953</v>
      </c>
      <c r="D2" s="1811"/>
      <c r="E2" s="1811"/>
      <c r="F2" s="1811"/>
      <c r="G2" s="1811"/>
      <c r="H2" s="1811"/>
      <c r="I2" s="1811"/>
      <c r="J2" s="1811"/>
      <c r="K2" s="1811"/>
      <c r="L2" s="1811"/>
      <c r="M2" s="1812"/>
    </row>
    <row r="3" spans="1:13" ht="31.5" x14ac:dyDescent="0.25">
      <c r="A3" s="1543"/>
      <c r="B3" s="13" t="s">
        <v>1016</v>
      </c>
      <c r="C3" s="1520" t="s">
        <v>808</v>
      </c>
      <c r="D3" s="1521"/>
      <c r="E3" s="1521"/>
      <c r="F3" s="1521"/>
      <c r="G3" s="1521"/>
      <c r="H3" s="1521"/>
      <c r="I3" s="1521"/>
      <c r="J3" s="1521"/>
      <c r="K3" s="1521"/>
      <c r="L3" s="1521"/>
      <c r="M3" s="1522"/>
    </row>
    <row r="4" spans="1:13" ht="73.5" customHeight="1" x14ac:dyDescent="0.25">
      <c r="A4" s="1543"/>
      <c r="B4" s="65" t="s">
        <v>72</v>
      </c>
      <c r="C4" s="104" t="s">
        <v>135</v>
      </c>
      <c r="D4" s="1832" t="s">
        <v>1954</v>
      </c>
      <c r="E4" s="1552"/>
      <c r="F4" s="1749" t="s">
        <v>74</v>
      </c>
      <c r="G4" s="1750"/>
      <c r="H4" s="102">
        <v>495</v>
      </c>
      <c r="I4" s="1832" t="s">
        <v>1955</v>
      </c>
      <c r="J4" s="1521"/>
      <c r="K4" s="1521"/>
      <c r="L4" s="1521"/>
      <c r="M4" s="1522"/>
    </row>
    <row r="5" spans="1:13" x14ac:dyDescent="0.25">
      <c r="A5" s="1543"/>
      <c r="B5" s="65" t="s">
        <v>75</v>
      </c>
      <c r="C5" s="1520" t="s">
        <v>1644</v>
      </c>
      <c r="D5" s="1521"/>
      <c r="E5" s="1521"/>
      <c r="F5" s="1521"/>
      <c r="G5" s="1521"/>
      <c r="H5" s="1521"/>
      <c r="I5" s="1521"/>
      <c r="J5" s="1521"/>
      <c r="K5" s="1521"/>
      <c r="L5" s="1521"/>
      <c r="M5" s="1522"/>
    </row>
    <row r="6" spans="1:13" x14ac:dyDescent="0.25">
      <c r="A6" s="1543"/>
      <c r="B6" s="65" t="s">
        <v>76</v>
      </c>
      <c r="C6" s="1520" t="s">
        <v>1552</v>
      </c>
      <c r="D6" s="1521"/>
      <c r="E6" s="1521"/>
      <c r="F6" s="1521"/>
      <c r="G6" s="1521"/>
      <c r="H6" s="1521"/>
      <c r="I6" s="1521"/>
      <c r="J6" s="1521"/>
      <c r="K6" s="1521"/>
      <c r="L6" s="1521"/>
      <c r="M6" s="1522"/>
    </row>
    <row r="7" spans="1:13" x14ac:dyDescent="0.25">
      <c r="A7" s="1543"/>
      <c r="B7" s="13" t="s">
        <v>929</v>
      </c>
      <c r="C7" s="1876" t="s">
        <v>326</v>
      </c>
      <c r="D7" s="1864"/>
      <c r="E7" s="1864"/>
      <c r="F7" s="1864"/>
      <c r="G7" s="1877"/>
      <c r="H7" s="97" t="s">
        <v>79</v>
      </c>
      <c r="I7" s="1687" t="s">
        <v>1219</v>
      </c>
      <c r="J7" s="1686"/>
      <c r="K7" s="1686"/>
      <c r="L7" s="1686"/>
      <c r="M7" s="1688"/>
    </row>
    <row r="8" spans="1:13" x14ac:dyDescent="0.25">
      <c r="A8" s="1543"/>
      <c r="B8" s="1689" t="s">
        <v>77</v>
      </c>
      <c r="C8" s="96"/>
      <c r="D8" s="95"/>
      <c r="E8" s="95"/>
      <c r="F8" s="95"/>
      <c r="G8" s="95"/>
      <c r="H8" s="95"/>
      <c r="I8" s="95"/>
      <c r="J8" s="95"/>
      <c r="K8" s="95"/>
      <c r="L8" s="61"/>
      <c r="M8" s="60"/>
    </row>
    <row r="9" spans="1:13" x14ac:dyDescent="0.25">
      <c r="A9" s="1543"/>
      <c r="B9" s="1690"/>
      <c r="C9" s="1558" t="s">
        <v>1203</v>
      </c>
      <c r="D9" s="1559"/>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182.25" customHeight="1" x14ac:dyDescent="0.25">
      <c r="A11" s="1543"/>
      <c r="B11" s="13" t="s">
        <v>85</v>
      </c>
      <c r="C11" s="1738" t="s">
        <v>1956</v>
      </c>
      <c r="D11" s="1739"/>
      <c r="E11" s="1739"/>
      <c r="F11" s="1739"/>
      <c r="G11" s="1739"/>
      <c r="H11" s="1739"/>
      <c r="I11" s="1739"/>
      <c r="J11" s="1739"/>
      <c r="K11" s="1739"/>
      <c r="L11" s="1739"/>
      <c r="M11" s="1740"/>
    </row>
    <row r="12" spans="1:13" ht="141" customHeight="1" x14ac:dyDescent="0.25">
      <c r="A12" s="1543"/>
      <c r="B12" s="13" t="s">
        <v>1021</v>
      </c>
      <c r="C12" s="1738" t="s">
        <v>1957</v>
      </c>
      <c r="D12" s="1739"/>
      <c r="E12" s="1739"/>
      <c r="F12" s="1739"/>
      <c r="G12" s="1739"/>
      <c r="H12" s="1739"/>
      <c r="I12" s="1739"/>
      <c r="J12" s="1739"/>
      <c r="K12" s="1739"/>
      <c r="L12" s="1739"/>
      <c r="M12" s="1740"/>
    </row>
    <row r="13" spans="1:13" ht="47.25" customHeight="1" x14ac:dyDescent="0.25">
      <c r="A13" s="1543"/>
      <c r="B13" s="13" t="s">
        <v>1023</v>
      </c>
      <c r="C13" s="1738" t="s">
        <v>1958</v>
      </c>
      <c r="D13" s="1739"/>
      <c r="E13" s="1739"/>
      <c r="F13" s="1739"/>
      <c r="G13" s="1739"/>
      <c r="H13" s="1739"/>
      <c r="I13" s="1739"/>
      <c r="J13" s="1739"/>
      <c r="K13" s="1739"/>
      <c r="L13" s="1739"/>
      <c r="M13" s="1740"/>
    </row>
    <row r="14" spans="1:13" ht="42.75" customHeight="1" x14ac:dyDescent="0.25">
      <c r="A14" s="1543"/>
      <c r="B14" s="1689" t="s">
        <v>1025</v>
      </c>
      <c r="C14" s="1846" t="s">
        <v>446</v>
      </c>
      <c r="D14" s="1847"/>
      <c r="E14" s="127" t="s">
        <v>1026</v>
      </c>
      <c r="F14" s="1848" t="s">
        <v>535</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24" t="s">
        <v>1959</v>
      </c>
      <c r="D16" s="1725"/>
      <c r="E16" s="1725"/>
      <c r="F16" s="1725"/>
      <c r="G16" s="1725"/>
      <c r="H16" s="1725"/>
      <c r="I16" s="1725"/>
      <c r="J16" s="1725"/>
      <c r="K16" s="1725"/>
      <c r="L16" s="1725"/>
      <c r="M16" s="1726"/>
    </row>
    <row r="17" spans="1:14" ht="81.75" customHeight="1" x14ac:dyDescent="0.25">
      <c r="A17" s="1699"/>
      <c r="B17" s="12" t="s">
        <v>1028</v>
      </c>
      <c r="C17" s="1738" t="s">
        <v>1960</v>
      </c>
      <c r="D17" s="1739"/>
      <c r="E17" s="1739"/>
      <c r="F17" s="1739"/>
      <c r="G17" s="1739"/>
      <c r="H17" s="1739"/>
      <c r="I17" s="1739"/>
      <c r="J17" s="1739"/>
      <c r="K17" s="1739"/>
      <c r="L17" s="1739"/>
      <c r="M17" s="1740"/>
      <c r="N17" s="338"/>
    </row>
    <row r="18" spans="1:14" ht="8.25" customHeight="1" x14ac:dyDescent="0.25">
      <c r="A18" s="1699"/>
      <c r="B18" s="1539" t="s">
        <v>89</v>
      </c>
      <c r="C18" s="92"/>
      <c r="D18" s="91"/>
      <c r="E18" s="91"/>
      <c r="F18" s="91"/>
      <c r="G18" s="91"/>
      <c r="H18" s="91"/>
      <c r="I18" s="91"/>
      <c r="J18" s="91"/>
      <c r="K18" s="91"/>
      <c r="L18" s="91"/>
      <c r="M18" s="90"/>
    </row>
    <row r="19" spans="1:14" ht="9" customHeight="1" x14ac:dyDescent="0.25">
      <c r="A19" s="1699"/>
      <c r="B19" s="1528"/>
      <c r="C19" s="89"/>
      <c r="D19" s="88"/>
      <c r="E19" s="87"/>
      <c r="F19" s="88"/>
      <c r="G19" s="87"/>
      <c r="H19" s="88"/>
      <c r="I19" s="87"/>
      <c r="J19" s="88"/>
      <c r="K19" s="87"/>
      <c r="L19" s="87"/>
      <c r="M19" s="42"/>
    </row>
    <row r="20" spans="1:14" x14ac:dyDescent="0.25">
      <c r="A20" s="1699"/>
      <c r="B20" s="1528"/>
      <c r="C20" s="324" t="s">
        <v>90</v>
      </c>
      <c r="D20" s="132"/>
      <c r="E20" s="131" t="s">
        <v>91</v>
      </c>
      <c r="F20" s="132"/>
      <c r="G20" s="131" t="s">
        <v>92</v>
      </c>
      <c r="H20" s="132"/>
      <c r="I20" s="131" t="s">
        <v>93</v>
      </c>
      <c r="J20" s="133"/>
      <c r="K20" s="131"/>
      <c r="L20" s="131"/>
      <c r="M20" s="134"/>
    </row>
    <row r="21" spans="1:14" x14ac:dyDescent="0.25">
      <c r="A21" s="1699"/>
      <c r="B21" s="1528"/>
      <c r="C21" s="324" t="s">
        <v>94</v>
      </c>
      <c r="D21" s="161"/>
      <c r="E21" s="131" t="s">
        <v>95</v>
      </c>
      <c r="F21" s="135"/>
      <c r="G21" s="131" t="s">
        <v>96</v>
      </c>
      <c r="H21" s="135"/>
      <c r="I21" s="131"/>
      <c r="J21" s="136"/>
      <c r="K21" s="131"/>
      <c r="L21" s="131"/>
      <c r="M21" s="134"/>
    </row>
    <row r="22" spans="1:14" x14ac:dyDescent="0.25">
      <c r="A22" s="1699"/>
      <c r="B22" s="1528"/>
      <c r="C22" s="324" t="s">
        <v>97</v>
      </c>
      <c r="D22" s="161"/>
      <c r="E22" s="131" t="s">
        <v>98</v>
      </c>
      <c r="F22" s="161"/>
      <c r="G22" s="131"/>
      <c r="H22" s="136"/>
      <c r="I22" s="131"/>
      <c r="J22" s="136"/>
      <c r="K22" s="131"/>
      <c r="L22" s="131"/>
      <c r="M22" s="134"/>
    </row>
    <row r="23" spans="1:14" x14ac:dyDescent="0.25">
      <c r="A23" s="1699"/>
      <c r="B23" s="1528"/>
      <c r="C23" s="324" t="s">
        <v>99</v>
      </c>
      <c r="D23" s="161" t="s">
        <v>100</v>
      </c>
      <c r="E23" s="131" t="s">
        <v>101</v>
      </c>
      <c r="F23" s="82" t="s">
        <v>102</v>
      </c>
      <c r="G23" s="82"/>
      <c r="H23" s="82"/>
      <c r="I23" s="82"/>
      <c r="J23" s="82"/>
      <c r="K23" s="82"/>
      <c r="L23" s="82"/>
      <c r="M23" s="81"/>
    </row>
    <row r="24" spans="1:14" ht="9.75" customHeight="1" x14ac:dyDescent="0.25">
      <c r="A24" s="1699"/>
      <c r="B24" s="1529"/>
      <c r="C24" s="325"/>
      <c r="D24" s="137"/>
      <c r="E24" s="137"/>
      <c r="F24" s="137"/>
      <c r="G24" s="137"/>
      <c r="H24" s="137"/>
      <c r="I24" s="137"/>
      <c r="J24" s="137"/>
      <c r="K24" s="137"/>
      <c r="L24" s="137"/>
      <c r="M24" s="138"/>
    </row>
    <row r="25" spans="1:14" x14ac:dyDescent="0.25">
      <c r="A25" s="1699"/>
      <c r="B25" s="1539" t="s">
        <v>103</v>
      </c>
      <c r="C25" s="326"/>
      <c r="D25" s="139"/>
      <c r="E25" s="139"/>
      <c r="F25" s="139"/>
      <c r="G25" s="139"/>
      <c r="H25" s="139"/>
      <c r="I25" s="139"/>
      <c r="J25" s="139"/>
      <c r="K25" s="139"/>
      <c r="L25" s="61"/>
      <c r="M25" s="60"/>
    </row>
    <row r="26" spans="1:14" x14ac:dyDescent="0.25">
      <c r="A26" s="1699"/>
      <c r="B26" s="1528"/>
      <c r="C26" s="324" t="s">
        <v>104</v>
      </c>
      <c r="D26" s="135"/>
      <c r="E26" s="146"/>
      <c r="F26" s="131" t="s">
        <v>105</v>
      </c>
      <c r="G26" s="161" t="s">
        <v>100</v>
      </c>
      <c r="H26" s="146"/>
      <c r="I26" s="131" t="s">
        <v>106</v>
      </c>
      <c r="J26" s="161"/>
      <c r="K26" s="146"/>
      <c r="L26" s="15"/>
      <c r="M26" s="14"/>
    </row>
    <row r="27" spans="1:14" x14ac:dyDescent="0.25">
      <c r="A27" s="1699"/>
      <c r="B27" s="1528"/>
      <c r="C27" s="324" t="s">
        <v>107</v>
      </c>
      <c r="D27" s="79"/>
      <c r="E27" s="15"/>
      <c r="F27" s="131" t="s">
        <v>108</v>
      </c>
      <c r="G27" s="135"/>
      <c r="H27" s="15"/>
      <c r="I27" s="77"/>
      <c r="J27" s="15"/>
      <c r="K27" s="76"/>
      <c r="L27" s="15"/>
      <c r="M27" s="14"/>
    </row>
    <row r="28" spans="1:14" x14ac:dyDescent="0.25">
      <c r="A28" s="1699"/>
      <c r="B28" s="1529"/>
      <c r="C28" s="327"/>
      <c r="D28" s="140"/>
      <c r="E28" s="140"/>
      <c r="F28" s="140"/>
      <c r="G28" s="140"/>
      <c r="H28" s="140"/>
      <c r="I28" s="140"/>
      <c r="J28" s="140"/>
      <c r="K28" s="140"/>
      <c r="L28" s="16"/>
      <c r="M28" s="48"/>
    </row>
    <row r="29" spans="1:14" x14ac:dyDescent="0.25">
      <c r="A29" s="1699"/>
      <c r="B29" s="70" t="s">
        <v>109</v>
      </c>
      <c r="C29" s="328"/>
      <c r="D29" s="141"/>
      <c r="E29" s="141"/>
      <c r="F29" s="141"/>
      <c r="G29" s="141"/>
      <c r="H29" s="141"/>
      <c r="I29" s="141"/>
      <c r="J29" s="141"/>
      <c r="K29" s="141"/>
      <c r="L29" s="141"/>
      <c r="M29" s="142"/>
    </row>
    <row r="30" spans="1:14" x14ac:dyDescent="0.25">
      <c r="A30" s="1699"/>
      <c r="B30" s="70"/>
      <c r="C30" s="329" t="s">
        <v>110</v>
      </c>
      <c r="D30" s="144" t="s">
        <v>111</v>
      </c>
      <c r="E30" s="146"/>
      <c r="F30" s="145" t="s">
        <v>112</v>
      </c>
      <c r="G30" s="135" t="s">
        <v>111</v>
      </c>
      <c r="H30" s="146"/>
      <c r="I30" s="145" t="s">
        <v>113</v>
      </c>
      <c r="J30" s="333"/>
      <c r="K30" s="165"/>
      <c r="L30" s="334"/>
      <c r="M30" s="164"/>
    </row>
    <row r="31" spans="1:14" x14ac:dyDescent="0.25">
      <c r="A31" s="1699"/>
      <c r="B31" s="65"/>
      <c r="C31" s="325"/>
      <c r="D31" s="137"/>
      <c r="E31" s="137"/>
      <c r="F31" s="137"/>
      <c r="G31" s="137"/>
      <c r="H31" s="137"/>
      <c r="I31" s="137"/>
      <c r="J31" s="137"/>
      <c r="K31" s="137"/>
      <c r="L31" s="137"/>
      <c r="M31" s="138"/>
    </row>
    <row r="32" spans="1:14"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2022</v>
      </c>
      <c r="E33" s="54"/>
      <c r="F33" s="146" t="s">
        <v>116</v>
      </c>
      <c r="G33" s="335" t="s">
        <v>1260</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v>2022</v>
      </c>
      <c r="E36" s="35"/>
      <c r="F36" s="35">
        <v>2023</v>
      </c>
      <c r="G36" s="35"/>
      <c r="H36" s="43">
        <v>2024</v>
      </c>
      <c r="I36" s="43"/>
      <c r="J36" s="43"/>
      <c r="K36" s="35"/>
      <c r="L36" s="35"/>
      <c r="M36" s="44"/>
    </row>
    <row r="37" spans="1:13" x14ac:dyDescent="0.25">
      <c r="A37" s="1699"/>
      <c r="B37" s="1528"/>
      <c r="C37" s="37"/>
      <c r="D37" s="29"/>
      <c r="E37" s="31">
        <v>0.6</v>
      </c>
      <c r="F37" s="29"/>
      <c r="G37" s="31">
        <v>0.2</v>
      </c>
      <c r="H37" s="29"/>
      <c r="I37" s="538">
        <v>0.2</v>
      </c>
      <c r="J37" s="31"/>
      <c r="K37" s="36"/>
      <c r="L37" s="29"/>
      <c r="M37" s="41"/>
    </row>
    <row r="38" spans="1:13" x14ac:dyDescent="0.25">
      <c r="A38" s="1699"/>
      <c r="B38" s="1528"/>
      <c r="C38" s="37"/>
      <c r="D38" s="35"/>
      <c r="E38" s="35"/>
      <c r="F38" s="35"/>
      <c r="G38" s="35"/>
      <c r="H38" s="43"/>
      <c r="I38" s="43"/>
      <c r="J38" s="43"/>
      <c r="K38" s="35"/>
      <c r="L38" s="35"/>
      <c r="M38" s="42"/>
    </row>
    <row r="39" spans="1:13" x14ac:dyDescent="0.25">
      <c r="A39" s="1699"/>
      <c r="B39" s="1528"/>
      <c r="C39" s="37"/>
      <c r="D39" s="29"/>
      <c r="E39" s="36"/>
      <c r="F39" s="29"/>
      <c r="G39" s="36"/>
      <c r="H39" s="29"/>
      <c r="I39" s="36"/>
      <c r="J39" s="29"/>
      <c r="K39" s="36"/>
      <c r="L39" s="29"/>
      <c r="M39" s="41"/>
    </row>
    <row r="40" spans="1:13" x14ac:dyDescent="0.25">
      <c r="A40" s="1699"/>
      <c r="B40" s="1528"/>
      <c r="C40" s="37"/>
      <c r="D40" s="35"/>
      <c r="E40" s="35"/>
      <c r="F40" s="35"/>
      <c r="G40" s="35"/>
      <c r="H40" s="43"/>
      <c r="I40" s="43"/>
      <c r="J40" s="43"/>
      <c r="K40" s="35"/>
      <c r="L40" s="35"/>
      <c r="M40" s="42"/>
    </row>
    <row r="41" spans="1:13" x14ac:dyDescent="0.25">
      <c r="A41" s="1699"/>
      <c r="B41" s="1528"/>
      <c r="C41" s="37"/>
      <c r="D41" s="29"/>
      <c r="E41" s="36"/>
      <c r="F41" s="29"/>
      <c r="G41" s="36"/>
      <c r="H41" s="29"/>
      <c r="I41" s="36"/>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1524">
        <v>1</v>
      </c>
      <c r="G43" s="1525"/>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c r="E47" s="161" t="s">
        <v>100</v>
      </c>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390.75" customHeight="1" x14ac:dyDescent="0.25">
      <c r="A49" s="1699"/>
      <c r="B49" s="13" t="s">
        <v>139</v>
      </c>
      <c r="C49" s="1738" t="s">
        <v>1961</v>
      </c>
      <c r="D49" s="1739"/>
      <c r="E49" s="1739"/>
      <c r="F49" s="1739"/>
      <c r="G49" s="1739"/>
      <c r="H49" s="1739"/>
      <c r="I49" s="1739"/>
      <c r="J49" s="1739"/>
      <c r="K49" s="1739"/>
      <c r="L49" s="1739"/>
      <c r="M49" s="1740"/>
    </row>
    <row r="50" spans="1:13" x14ac:dyDescent="0.25">
      <c r="A50" s="1699"/>
      <c r="B50" s="12" t="s">
        <v>141</v>
      </c>
      <c r="C50" s="1738" t="s">
        <v>1962</v>
      </c>
      <c r="D50" s="1739"/>
      <c r="E50" s="1739"/>
      <c r="F50" s="1739"/>
      <c r="G50" s="1739"/>
      <c r="H50" s="1739"/>
      <c r="I50" s="1739"/>
      <c r="J50" s="1739"/>
      <c r="K50" s="1739"/>
      <c r="L50" s="1739"/>
      <c r="M50" s="1740"/>
    </row>
    <row r="51" spans="1:13" x14ac:dyDescent="0.25">
      <c r="A51" s="1699"/>
      <c r="B51" s="12" t="s">
        <v>143</v>
      </c>
      <c r="C51" s="1738">
        <v>30</v>
      </c>
      <c r="D51" s="1739"/>
      <c r="E51" s="1739"/>
      <c r="F51" s="1739"/>
      <c r="G51" s="1739"/>
      <c r="H51" s="1739"/>
      <c r="I51" s="1739"/>
      <c r="J51" s="1739"/>
      <c r="K51" s="1739"/>
      <c r="L51" s="1739"/>
      <c r="M51" s="1740"/>
    </row>
    <row r="52" spans="1:13" x14ac:dyDescent="0.25">
      <c r="A52" s="1699"/>
      <c r="B52" s="12" t="s">
        <v>144</v>
      </c>
      <c r="C52" s="1738" t="s">
        <v>1963</v>
      </c>
      <c r="D52" s="1739"/>
      <c r="E52" s="1739"/>
      <c r="F52" s="1739"/>
      <c r="G52" s="1739"/>
      <c r="H52" s="1739"/>
      <c r="I52" s="1739"/>
      <c r="J52" s="1739"/>
      <c r="K52" s="1739"/>
      <c r="L52" s="1739"/>
      <c r="M52" s="1740"/>
    </row>
    <row r="53" spans="1:13" ht="15.75" customHeight="1" x14ac:dyDescent="0.25">
      <c r="A53" s="1506" t="s">
        <v>60</v>
      </c>
      <c r="B53" s="7" t="s">
        <v>145</v>
      </c>
      <c r="C53" s="1520" t="s">
        <v>1964</v>
      </c>
      <c r="D53" s="1521"/>
      <c r="E53" s="1521"/>
      <c r="F53" s="1521"/>
      <c r="G53" s="1521"/>
      <c r="H53" s="1521"/>
      <c r="I53" s="1521"/>
      <c r="J53" s="1521"/>
      <c r="K53" s="1521"/>
      <c r="L53" s="1521"/>
      <c r="M53" s="1522"/>
    </row>
    <row r="54" spans="1:13" x14ac:dyDescent="0.25">
      <c r="A54" s="1507"/>
      <c r="B54" s="7" t="s">
        <v>147</v>
      </c>
      <c r="C54" s="1520" t="s">
        <v>1965</v>
      </c>
      <c r="D54" s="1521"/>
      <c r="E54" s="1521"/>
      <c r="F54" s="1521"/>
      <c r="G54" s="1521"/>
      <c r="H54" s="1521"/>
      <c r="I54" s="1521"/>
      <c r="J54" s="1521"/>
      <c r="K54" s="1521"/>
      <c r="L54" s="1521"/>
      <c r="M54" s="1522"/>
    </row>
    <row r="55" spans="1:13" x14ac:dyDescent="0.25">
      <c r="A55" s="1507"/>
      <c r="B55" s="7" t="s">
        <v>149</v>
      </c>
      <c r="C55" s="1520" t="s">
        <v>1194</v>
      </c>
      <c r="D55" s="1521"/>
      <c r="E55" s="1521"/>
      <c r="F55" s="1521"/>
      <c r="G55" s="1521"/>
      <c r="H55" s="1521"/>
      <c r="I55" s="1521"/>
      <c r="J55" s="1521"/>
      <c r="K55" s="1521"/>
      <c r="L55" s="1521"/>
      <c r="M55" s="1522"/>
    </row>
    <row r="56" spans="1:13" ht="15.75" customHeight="1" x14ac:dyDescent="0.25">
      <c r="A56" s="1507"/>
      <c r="B56" s="8" t="s">
        <v>151</v>
      </c>
      <c r="C56" s="1520" t="s">
        <v>1966</v>
      </c>
      <c r="D56" s="1521"/>
      <c r="E56" s="1521"/>
      <c r="F56" s="1521"/>
      <c r="G56" s="1521"/>
      <c r="H56" s="1521"/>
      <c r="I56" s="1521"/>
      <c r="J56" s="1521"/>
      <c r="K56" s="1521"/>
      <c r="L56" s="1521"/>
      <c r="M56" s="1522"/>
    </row>
    <row r="57" spans="1:13" ht="15.75" customHeight="1" x14ac:dyDescent="0.25">
      <c r="A57" s="1507"/>
      <c r="B57" s="7" t="s">
        <v>153</v>
      </c>
      <c r="C57" s="1520" t="s">
        <v>1967</v>
      </c>
      <c r="D57" s="1521"/>
      <c r="E57" s="1521"/>
      <c r="F57" s="1521"/>
      <c r="G57" s="1521"/>
      <c r="H57" s="1521"/>
      <c r="I57" s="1521"/>
      <c r="J57" s="1521"/>
      <c r="K57" s="1521"/>
      <c r="L57" s="1521"/>
      <c r="M57" s="1522"/>
    </row>
    <row r="58" spans="1:13" ht="16.5" thickBot="1" x14ac:dyDescent="0.3">
      <c r="A58" s="1510"/>
      <c r="B58" s="7" t="s">
        <v>155</v>
      </c>
      <c r="C58" s="1520" t="s">
        <v>1968</v>
      </c>
      <c r="D58" s="1521"/>
      <c r="E58" s="1521"/>
      <c r="F58" s="1521"/>
      <c r="G58" s="1521"/>
      <c r="H58" s="1521"/>
      <c r="I58" s="1521"/>
      <c r="J58" s="1521"/>
      <c r="K58" s="1521"/>
      <c r="L58" s="1521"/>
      <c r="M58" s="1522"/>
    </row>
    <row r="59" spans="1:13" ht="15.75" customHeight="1" x14ac:dyDescent="0.25">
      <c r="A59" s="1506" t="s">
        <v>156</v>
      </c>
      <c r="B59" s="6" t="s">
        <v>157</v>
      </c>
      <c r="C59" s="1520" t="s">
        <v>1193</v>
      </c>
      <c r="D59" s="1521"/>
      <c r="E59" s="1521"/>
      <c r="F59" s="1521"/>
      <c r="G59" s="1521"/>
      <c r="H59" s="1521"/>
      <c r="I59" s="1521"/>
      <c r="J59" s="1521"/>
      <c r="K59" s="1521"/>
      <c r="L59" s="1521"/>
      <c r="M59" s="1522"/>
    </row>
    <row r="60" spans="1:13" ht="30" customHeight="1" x14ac:dyDescent="0.25">
      <c r="A60" s="1507"/>
      <c r="B60" s="6" t="s">
        <v>158</v>
      </c>
      <c r="C60" s="1520" t="s">
        <v>1143</v>
      </c>
      <c r="D60" s="1521"/>
      <c r="E60" s="1521"/>
      <c r="F60" s="1521"/>
      <c r="G60" s="1521"/>
      <c r="H60" s="1521"/>
      <c r="I60" s="1521"/>
      <c r="J60" s="1521"/>
      <c r="K60" s="1521"/>
      <c r="L60" s="1521"/>
      <c r="M60" s="1522"/>
    </row>
    <row r="61" spans="1:13" ht="30" customHeight="1" thickBot="1" x14ac:dyDescent="0.3">
      <c r="A61" s="1507"/>
      <c r="B61" s="5" t="s">
        <v>79</v>
      </c>
      <c r="C61" s="1520" t="s">
        <v>1194</v>
      </c>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53">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5400-000000000000}"/>
    <dataValidation allowBlank="1" showInputMessage="1" showErrorMessage="1" prompt="Incluir una ficha por cada indicador, ya sea de producto o de resultado" sqref="B1" xr:uid="{00000000-0002-0000-5400-000001000000}"/>
    <dataValidation allowBlank="1" showInputMessage="1" showErrorMessage="1" prompt="Identifique el ODS a que le apunta el indicador de producto. Seleccione de la lista desplegable._x000a_" sqref="B14:B15" xr:uid="{00000000-0002-0000-5400-000002000000}"/>
    <dataValidation allowBlank="1" showInputMessage="1" showErrorMessage="1" prompt="Identifique la meta ODS a que le apunta el indicador de producto. Seleccione de la lista desplegable." sqref="E14" xr:uid="{00000000-0002-0000-5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400-000005000000}"/>
    <dataValidation type="list" allowBlank="1" showInputMessage="1" showErrorMessage="1" sqref="I7:M7" xr:uid="{00000000-0002-0000-5400-000006000000}">
      <formula1>INDIRECT($C$7)</formula1>
    </dataValidation>
  </dataValidations>
  <pageMargins left="0.7" right="0.7" top="0.75" bottom="0.75" header="0.3" footer="0.3"/>
  <pageSetup paperSize="9"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4" tint="-0.249977111117893"/>
  </sheetPr>
  <dimension ref="A1:M62"/>
  <sheetViews>
    <sheetView topLeftCell="A8" zoomScale="85" zoomScaleNormal="85" workbookViewId="0">
      <selection activeCell="Q14" sqref="Q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1969</v>
      </c>
      <c r="C1" s="108"/>
      <c r="D1" s="108"/>
      <c r="E1" s="108"/>
      <c r="F1" s="108"/>
      <c r="G1" s="108"/>
      <c r="H1" s="108"/>
      <c r="I1" s="108"/>
      <c r="J1" s="108"/>
      <c r="K1" s="108"/>
      <c r="L1" s="108"/>
      <c r="M1" s="107"/>
    </row>
    <row r="2" spans="1:13" ht="54.75" customHeight="1" x14ac:dyDescent="0.25">
      <c r="A2" s="1542" t="s">
        <v>67</v>
      </c>
      <c r="B2" s="106" t="s">
        <v>68</v>
      </c>
      <c r="C2" s="2090" t="s">
        <v>1970</v>
      </c>
      <c r="D2" s="2091"/>
      <c r="E2" s="2091"/>
      <c r="F2" s="2091"/>
      <c r="G2" s="2091"/>
      <c r="H2" s="2091"/>
      <c r="I2" s="2091"/>
      <c r="J2" s="2091"/>
      <c r="K2" s="2091"/>
      <c r="L2" s="2091"/>
      <c r="M2" s="2092"/>
    </row>
    <row r="3" spans="1:13" ht="31.5" x14ac:dyDescent="0.25">
      <c r="A3" s="1543"/>
      <c r="B3" s="13" t="s">
        <v>1016</v>
      </c>
      <c r="C3" s="1520" t="s">
        <v>808</v>
      </c>
      <c r="D3" s="1521"/>
      <c r="E3" s="1521"/>
      <c r="F3" s="1521"/>
      <c r="G3" s="1521"/>
      <c r="H3" s="1521"/>
      <c r="I3" s="1521"/>
      <c r="J3" s="1521"/>
      <c r="K3" s="1521"/>
      <c r="L3" s="1521"/>
      <c r="M3" s="1522"/>
    </row>
    <row r="4" spans="1:13" x14ac:dyDescent="0.25">
      <c r="A4" s="1543"/>
      <c r="B4" s="65" t="s">
        <v>72</v>
      </c>
      <c r="C4" s="1520" t="s">
        <v>825</v>
      </c>
      <c r="D4" s="1521"/>
      <c r="E4" s="1552"/>
      <c r="F4" s="1749" t="s">
        <v>74</v>
      </c>
      <c r="G4" s="1750"/>
      <c r="H4" s="102">
        <v>468</v>
      </c>
      <c r="I4" s="101"/>
      <c r="J4" s="101"/>
      <c r="K4" s="101"/>
      <c r="L4" s="101"/>
      <c r="M4" s="100"/>
    </row>
    <row r="5" spans="1:13" x14ac:dyDescent="0.25">
      <c r="A5" s="1543"/>
      <c r="B5" s="65" t="s">
        <v>75</v>
      </c>
      <c r="C5" s="105"/>
      <c r="D5" s="101"/>
      <c r="E5" s="101"/>
      <c r="F5" s="101"/>
      <c r="G5" s="101"/>
      <c r="H5" s="101"/>
      <c r="I5" s="101"/>
      <c r="J5" s="101"/>
      <c r="K5" s="101"/>
      <c r="L5" s="101"/>
      <c r="M5" s="100"/>
    </row>
    <row r="6" spans="1:13" x14ac:dyDescent="0.25">
      <c r="A6" s="1543"/>
      <c r="B6" s="65" t="s">
        <v>76</v>
      </c>
      <c r="C6" s="1548" t="s">
        <v>1178</v>
      </c>
      <c r="D6" s="1550"/>
      <c r="E6" s="1550"/>
      <c r="F6" s="1550"/>
      <c r="G6" s="1550"/>
      <c r="H6" s="1550"/>
      <c r="I6" s="1550"/>
      <c r="J6" s="1550"/>
      <c r="K6" s="1550"/>
      <c r="L6" s="1550"/>
      <c r="M6" s="1551"/>
    </row>
    <row r="7" spans="1:13" x14ac:dyDescent="0.25">
      <c r="A7" s="1543"/>
      <c r="B7" s="13" t="s">
        <v>929</v>
      </c>
      <c r="C7" s="1685" t="s">
        <v>326</v>
      </c>
      <c r="D7" s="1686"/>
      <c r="E7" s="99"/>
      <c r="F7" s="99"/>
      <c r="G7" s="98"/>
      <c r="H7" s="97" t="s">
        <v>79</v>
      </c>
      <c r="I7" s="1687" t="s">
        <v>327</v>
      </c>
      <c r="J7" s="1686"/>
      <c r="K7" s="1686"/>
      <c r="L7" s="1686"/>
      <c r="M7" s="1688"/>
    </row>
    <row r="8" spans="1:13" x14ac:dyDescent="0.25">
      <c r="A8" s="1543"/>
      <c r="B8" s="1689" t="s">
        <v>77</v>
      </c>
      <c r="C8" s="96"/>
      <c r="D8" s="95"/>
      <c r="E8" s="95"/>
      <c r="F8" s="95"/>
      <c r="G8" s="95"/>
      <c r="H8" s="95"/>
      <c r="I8" s="95"/>
      <c r="J8" s="95"/>
      <c r="K8" s="95"/>
      <c r="L8" s="61"/>
      <c r="M8" s="60"/>
    </row>
    <row r="9" spans="1:13" ht="33.950000000000003" customHeight="1" x14ac:dyDescent="0.25">
      <c r="A9" s="1543"/>
      <c r="B9" s="1690"/>
      <c r="C9" s="1712" t="s">
        <v>1971</v>
      </c>
      <c r="D9" s="1713"/>
      <c r="E9" s="76"/>
      <c r="F9" s="1559"/>
      <c r="G9" s="1559"/>
      <c r="H9" s="76"/>
      <c r="I9" s="1559"/>
      <c r="J9" s="1559"/>
      <c r="K9" s="76"/>
      <c r="L9" s="15"/>
      <c r="M9" s="14"/>
    </row>
    <row r="10" spans="1:13" x14ac:dyDescent="0.25">
      <c r="A10" s="1543"/>
      <c r="B10" s="1691"/>
      <c r="C10" s="1558" t="s">
        <v>84</v>
      </c>
      <c r="D10" s="1559"/>
      <c r="E10" s="94"/>
      <c r="F10" s="1559" t="s">
        <v>84</v>
      </c>
      <c r="G10" s="1559"/>
      <c r="H10" s="94"/>
      <c r="I10" s="1559" t="s">
        <v>84</v>
      </c>
      <c r="J10" s="1559"/>
      <c r="K10" s="94"/>
      <c r="L10" s="16"/>
      <c r="M10" s="48"/>
    </row>
    <row r="11" spans="1:13" ht="66" customHeight="1" x14ac:dyDescent="0.25">
      <c r="A11" s="1543"/>
      <c r="B11" s="13" t="s">
        <v>85</v>
      </c>
      <c r="C11" s="1776" t="s">
        <v>1972</v>
      </c>
      <c r="D11" s="1777"/>
      <c r="E11" s="1777"/>
      <c r="F11" s="1777"/>
      <c r="G11" s="1777"/>
      <c r="H11" s="1777"/>
      <c r="I11" s="1777"/>
      <c r="J11" s="1777"/>
      <c r="K11" s="1777"/>
      <c r="L11" s="1777"/>
      <c r="M11" s="1778"/>
    </row>
    <row r="12" spans="1:13" ht="57" customHeight="1" x14ac:dyDescent="0.25">
      <c r="A12" s="1543"/>
      <c r="B12" s="13" t="s">
        <v>1021</v>
      </c>
      <c r="C12" s="1776" t="s">
        <v>1973</v>
      </c>
      <c r="D12" s="1777"/>
      <c r="E12" s="1777"/>
      <c r="F12" s="1777"/>
      <c r="G12" s="1777"/>
      <c r="H12" s="1777"/>
      <c r="I12" s="1777"/>
      <c r="J12" s="1777"/>
      <c r="K12" s="1777"/>
      <c r="L12" s="1777"/>
      <c r="M12" s="1778"/>
    </row>
    <row r="13" spans="1:13" ht="87.95" customHeight="1" x14ac:dyDescent="0.25">
      <c r="A13" s="1543"/>
      <c r="B13" s="13" t="s">
        <v>1023</v>
      </c>
      <c r="C13" s="2411" t="s">
        <v>1974</v>
      </c>
      <c r="D13" s="1777"/>
      <c r="E13" s="1777"/>
      <c r="F13" s="1777"/>
      <c r="G13" s="1777"/>
      <c r="H13" s="1777"/>
      <c r="I13" s="1777"/>
      <c r="J13" s="1777"/>
      <c r="K13" s="1777"/>
      <c r="L13" s="1777"/>
      <c r="M13" s="1778"/>
    </row>
    <row r="14" spans="1:13" ht="36" customHeight="1" x14ac:dyDescent="0.25">
      <c r="A14" s="1543"/>
      <c r="B14" s="1689" t="s">
        <v>1025</v>
      </c>
      <c r="C14" s="1846" t="s">
        <v>446</v>
      </c>
      <c r="D14" s="1847"/>
      <c r="E14" s="127" t="s">
        <v>1026</v>
      </c>
      <c r="F14" s="1848" t="s">
        <v>1975</v>
      </c>
      <c r="G14" s="1777"/>
      <c r="H14" s="1777"/>
      <c r="I14" s="1777"/>
      <c r="J14" s="1777"/>
      <c r="K14" s="1777"/>
      <c r="L14" s="1777"/>
      <c r="M14" s="1778"/>
    </row>
    <row r="15" spans="1:13" x14ac:dyDescent="0.25">
      <c r="A15" s="1543"/>
      <c r="B15" s="1690"/>
      <c r="C15" s="1738"/>
      <c r="D15" s="1739"/>
      <c r="E15" s="1739"/>
      <c r="F15" s="1739"/>
      <c r="G15" s="1739"/>
      <c r="H15" s="1739"/>
      <c r="I15" s="1739"/>
      <c r="J15" s="1739"/>
      <c r="K15" s="1739"/>
      <c r="L15" s="1739"/>
      <c r="M15" s="1740"/>
    </row>
    <row r="16" spans="1:13" x14ac:dyDescent="0.25">
      <c r="A16" s="1698" t="s">
        <v>48</v>
      </c>
      <c r="B16" s="12" t="s">
        <v>87</v>
      </c>
      <c r="C16" s="1776" t="s">
        <v>335</v>
      </c>
      <c r="D16" s="1777"/>
      <c r="E16" s="1777"/>
      <c r="F16" s="1777"/>
      <c r="G16" s="1777"/>
      <c r="H16" s="1777"/>
      <c r="I16" s="1777"/>
      <c r="J16" s="1777"/>
      <c r="K16" s="1777"/>
      <c r="L16" s="1777"/>
      <c r="M16" s="1778"/>
    </row>
    <row r="17" spans="1:13" x14ac:dyDescent="0.25">
      <c r="A17" s="1699"/>
      <c r="B17" s="12" t="s">
        <v>1028</v>
      </c>
      <c r="C17" s="1724" t="s">
        <v>1976</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33"/>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ht="47.25" x14ac:dyDescent="0.25">
      <c r="A23" s="1699"/>
      <c r="B23" s="1528"/>
      <c r="C23" s="324" t="s">
        <v>99</v>
      </c>
      <c r="D23" s="161" t="s">
        <v>100</v>
      </c>
      <c r="E23" s="131" t="s">
        <v>101</v>
      </c>
      <c r="F23" s="936" t="s">
        <v>1977</v>
      </c>
      <c r="G23" s="82"/>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c r="K26" s="146"/>
      <c r="L26" s="15"/>
      <c r="M26" s="14"/>
    </row>
    <row r="27" spans="1:13" x14ac:dyDescent="0.25">
      <c r="A27" s="1699"/>
      <c r="B27" s="1528"/>
      <c r="C27" s="324" t="s">
        <v>107</v>
      </c>
      <c r="D27" s="79"/>
      <c r="E27" s="15"/>
      <c r="F27" s="131" t="s">
        <v>108</v>
      </c>
      <c r="G27" s="161" t="s">
        <v>100</v>
      </c>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x14ac:dyDescent="0.25">
      <c r="A30" s="1699"/>
      <c r="B30" s="70"/>
      <c r="C30" s="329" t="s">
        <v>110</v>
      </c>
      <c r="D30" s="284" t="s">
        <v>111</v>
      </c>
      <c r="E30" s="146"/>
      <c r="F30" s="145" t="s">
        <v>112</v>
      </c>
      <c r="G30" s="284" t="s">
        <v>111</v>
      </c>
      <c r="H30" s="146"/>
      <c r="I30" s="145" t="s">
        <v>113</v>
      </c>
      <c r="J30" s="284" t="s">
        <v>111</v>
      </c>
      <c r="K30" s="165"/>
      <c r="L30" s="334"/>
      <c r="M30" s="164"/>
    </row>
    <row r="31" spans="1:13"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8">
        <v>2022</v>
      </c>
      <c r="E33" s="54"/>
      <c r="F33" s="146" t="s">
        <v>116</v>
      </c>
      <c r="G33" s="56" t="s">
        <v>997</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29"/>
      <c r="E37" s="36"/>
      <c r="F37" s="29"/>
      <c r="G37" s="36">
        <v>2</v>
      </c>
      <c r="H37" s="29"/>
      <c r="I37" s="36">
        <v>2</v>
      </c>
      <c r="J37" s="29"/>
      <c r="K37" s="36">
        <v>2</v>
      </c>
      <c r="L37" s="29"/>
      <c r="M37" s="41">
        <v>2</v>
      </c>
    </row>
    <row r="38" spans="1:13" x14ac:dyDescent="0.25">
      <c r="A38" s="1699"/>
      <c r="B38" s="1528"/>
      <c r="C38" s="37"/>
      <c r="D38" s="35" t="s">
        <v>123</v>
      </c>
      <c r="E38" s="35"/>
      <c r="F38" s="35" t="s">
        <v>124</v>
      </c>
      <c r="G38" s="35"/>
      <c r="H38" s="43" t="s">
        <v>125</v>
      </c>
      <c r="I38" s="43"/>
      <c r="J38" s="43" t="s">
        <v>126</v>
      </c>
      <c r="K38" s="35"/>
      <c r="L38" s="35" t="s">
        <v>127</v>
      </c>
      <c r="M38" s="42"/>
    </row>
    <row r="39" spans="1:13" x14ac:dyDescent="0.25">
      <c r="A39" s="1699"/>
      <c r="B39" s="1528"/>
      <c r="C39" s="37"/>
      <c r="D39" s="29"/>
      <c r="E39" s="36">
        <v>2</v>
      </c>
      <c r="F39" s="29"/>
      <c r="G39" s="36">
        <v>2</v>
      </c>
      <c r="H39" s="29"/>
      <c r="I39" s="36">
        <v>2</v>
      </c>
      <c r="J39" s="29"/>
      <c r="K39" s="36">
        <v>2</v>
      </c>
      <c r="L39" s="29"/>
      <c r="M39" s="41">
        <v>2</v>
      </c>
    </row>
    <row r="40" spans="1:13" x14ac:dyDescent="0.25">
      <c r="A40" s="1699"/>
      <c r="B40" s="1528"/>
      <c r="C40" s="37"/>
      <c r="D40" s="35" t="s">
        <v>128</v>
      </c>
      <c r="E40" s="35"/>
      <c r="F40" s="35" t="s">
        <v>129</v>
      </c>
      <c r="G40" s="35"/>
      <c r="H40" s="43" t="s">
        <v>130</v>
      </c>
      <c r="I40" s="43"/>
      <c r="J40" s="43" t="s">
        <v>131</v>
      </c>
      <c r="K40" s="35"/>
      <c r="L40" s="35" t="s">
        <v>132</v>
      </c>
      <c r="M40" s="42"/>
    </row>
    <row r="41" spans="1:13" x14ac:dyDescent="0.25">
      <c r="A41" s="1699"/>
      <c r="B41" s="1528"/>
      <c r="C41" s="37"/>
      <c r="D41" s="29"/>
      <c r="E41" s="36">
        <v>2</v>
      </c>
      <c r="F41" s="29"/>
      <c r="G41" s="36">
        <v>2</v>
      </c>
      <c r="H41" s="29"/>
      <c r="I41" s="36">
        <v>2</v>
      </c>
      <c r="J41" s="29"/>
      <c r="K41" s="36"/>
      <c r="L41" s="29"/>
      <c r="M41" s="41"/>
    </row>
    <row r="42" spans="1:13" x14ac:dyDescent="0.25">
      <c r="A42" s="1699"/>
      <c r="B42" s="1528"/>
      <c r="C42" s="37"/>
      <c r="D42" s="31" t="s">
        <v>132</v>
      </c>
      <c r="E42" s="30"/>
      <c r="F42" s="31" t="s">
        <v>133</v>
      </c>
      <c r="G42" s="30"/>
      <c r="H42" s="39"/>
      <c r="I42" s="40"/>
      <c r="J42" s="39"/>
      <c r="K42" s="40"/>
      <c r="L42" s="39"/>
      <c r="M42" s="38"/>
    </row>
    <row r="43" spans="1:13" x14ac:dyDescent="0.25">
      <c r="A43" s="1699"/>
      <c r="B43" s="1528"/>
      <c r="C43" s="37"/>
      <c r="D43" s="29"/>
      <c r="E43" s="36"/>
      <c r="F43" s="36"/>
      <c r="G43" s="36">
        <v>24</v>
      </c>
      <c r="H43" s="1702"/>
      <c r="I43" s="1702"/>
      <c r="J43" s="34"/>
      <c r="K43" s="35"/>
      <c r="L43" s="34"/>
      <c r="M43" s="33"/>
    </row>
    <row r="44" spans="1:13" x14ac:dyDescent="0.25">
      <c r="A44" s="1699"/>
      <c r="B44" s="1528"/>
      <c r="C44" s="32"/>
      <c r="D44" s="31"/>
      <c r="E44" s="30"/>
      <c r="F44" s="31"/>
      <c r="G44" s="30"/>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1730" t="s">
        <v>137</v>
      </c>
      <c r="G46" s="1531"/>
      <c r="H46" s="1531"/>
      <c r="I46" s="1531"/>
      <c r="J46" s="1531"/>
      <c r="K46" s="156" t="s">
        <v>101</v>
      </c>
      <c r="L46" s="1532"/>
      <c r="M46" s="1533"/>
    </row>
    <row r="47" spans="1:13" x14ac:dyDescent="0.25">
      <c r="A47" s="1699"/>
      <c r="B47" s="1528"/>
      <c r="C47" s="20"/>
      <c r="D47" s="19"/>
      <c r="E47" s="161" t="s">
        <v>100</v>
      </c>
      <c r="F47" s="1730"/>
      <c r="G47" s="1531"/>
      <c r="H47" s="1531"/>
      <c r="I47" s="1531"/>
      <c r="J47" s="1531"/>
      <c r="K47" s="15"/>
      <c r="L47" s="1534"/>
      <c r="M47" s="1535"/>
    </row>
    <row r="48" spans="1:13" x14ac:dyDescent="0.25">
      <c r="A48" s="1699"/>
      <c r="B48" s="1529"/>
      <c r="C48" s="17"/>
      <c r="D48" s="16"/>
      <c r="E48" s="16"/>
      <c r="F48" s="16"/>
      <c r="G48" s="16"/>
      <c r="H48" s="16"/>
      <c r="I48" s="16"/>
      <c r="J48" s="16"/>
      <c r="K48" s="16"/>
      <c r="L48" s="15"/>
      <c r="M48" s="14"/>
    </row>
    <row r="49" spans="1:13" ht="17.100000000000001" customHeight="1" x14ac:dyDescent="0.25">
      <c r="A49" s="1699"/>
      <c r="B49" s="13" t="s">
        <v>139</v>
      </c>
      <c r="C49" s="1776" t="s">
        <v>1978</v>
      </c>
      <c r="D49" s="1777"/>
      <c r="E49" s="1777"/>
      <c r="F49" s="1777"/>
      <c r="G49" s="1777"/>
      <c r="H49" s="1777"/>
      <c r="I49" s="1777"/>
      <c r="J49" s="1777"/>
      <c r="K49" s="1777"/>
      <c r="L49" s="1777"/>
      <c r="M49" s="1778"/>
    </row>
    <row r="50" spans="1:13" ht="17.100000000000001" customHeight="1" x14ac:dyDescent="0.25">
      <c r="A50" s="1699"/>
      <c r="B50" s="12" t="s">
        <v>141</v>
      </c>
      <c r="C50" s="1776" t="s">
        <v>1204</v>
      </c>
      <c r="D50" s="1777"/>
      <c r="E50" s="1777"/>
      <c r="F50" s="1777"/>
      <c r="G50" s="1777"/>
      <c r="H50" s="1777"/>
      <c r="I50" s="1777"/>
      <c r="J50" s="1777"/>
      <c r="K50" s="1777"/>
      <c r="L50" s="1777"/>
      <c r="M50" s="1778"/>
    </row>
    <row r="51" spans="1:13" x14ac:dyDescent="0.25">
      <c r="A51" s="1699"/>
      <c r="B51" s="12" t="s">
        <v>143</v>
      </c>
      <c r="C51" s="163"/>
      <c r="D51" s="157"/>
      <c r="E51" s="157"/>
      <c r="F51" s="157"/>
      <c r="G51" s="157"/>
      <c r="H51" s="157"/>
      <c r="I51" s="157"/>
      <c r="J51" s="157"/>
      <c r="K51" s="157"/>
      <c r="L51" s="157"/>
      <c r="M51" s="158"/>
    </row>
    <row r="52" spans="1:13" x14ac:dyDescent="0.25">
      <c r="A52" s="1699"/>
      <c r="B52" s="12" t="s">
        <v>144</v>
      </c>
      <c r="C52" s="163" t="s">
        <v>136</v>
      </c>
      <c r="D52" s="157"/>
      <c r="E52" s="157"/>
      <c r="F52" s="157"/>
      <c r="G52" s="157"/>
      <c r="H52" s="157"/>
      <c r="I52" s="157"/>
      <c r="J52" s="157"/>
      <c r="K52" s="157"/>
      <c r="L52" s="157"/>
      <c r="M52" s="158"/>
    </row>
    <row r="53" spans="1:13" ht="15.75" customHeight="1" x14ac:dyDescent="0.25">
      <c r="A53" s="1506" t="s">
        <v>60</v>
      </c>
      <c r="B53" s="7" t="s">
        <v>145</v>
      </c>
      <c r="C53" s="1849"/>
      <c r="D53" s="1850"/>
      <c r="E53" s="1850"/>
      <c r="F53" s="1850"/>
      <c r="G53" s="1850"/>
      <c r="H53" s="1850"/>
      <c r="I53" s="1850"/>
      <c r="J53" s="1850"/>
      <c r="K53" s="1850"/>
      <c r="L53" s="1850"/>
      <c r="M53" s="1851"/>
    </row>
    <row r="54" spans="1:13" ht="17.100000000000001" customHeight="1" x14ac:dyDescent="0.25">
      <c r="A54" s="1507"/>
      <c r="B54" s="7" t="s">
        <v>147</v>
      </c>
      <c r="C54" s="1849" t="s">
        <v>1979</v>
      </c>
      <c r="D54" s="1850"/>
      <c r="E54" s="1850"/>
      <c r="F54" s="1850"/>
      <c r="G54" s="1850"/>
      <c r="H54" s="1850"/>
      <c r="I54" s="1850"/>
      <c r="J54" s="1850"/>
      <c r="K54" s="1850"/>
      <c r="L54" s="1850"/>
      <c r="M54" s="1851"/>
    </row>
    <row r="55" spans="1:13" ht="17.100000000000001" customHeight="1" x14ac:dyDescent="0.25">
      <c r="A55" s="1507"/>
      <c r="B55" s="7" t="s">
        <v>149</v>
      </c>
      <c r="C55" s="1849" t="s">
        <v>1980</v>
      </c>
      <c r="D55" s="1850"/>
      <c r="E55" s="1850"/>
      <c r="F55" s="1850"/>
      <c r="G55" s="1850"/>
      <c r="H55" s="1850"/>
      <c r="I55" s="1850"/>
      <c r="J55" s="1850"/>
      <c r="K55" s="1850"/>
      <c r="L55" s="1850"/>
      <c r="M55" s="1851"/>
    </row>
    <row r="56" spans="1:13" ht="15.75" customHeight="1" x14ac:dyDescent="0.25">
      <c r="A56" s="1507"/>
      <c r="B56" s="8" t="s">
        <v>151</v>
      </c>
      <c r="C56" s="1849" t="s">
        <v>1204</v>
      </c>
      <c r="D56" s="1850"/>
      <c r="E56" s="1850"/>
      <c r="F56" s="1850"/>
      <c r="G56" s="1850"/>
      <c r="H56" s="1850"/>
      <c r="I56" s="1850"/>
      <c r="J56" s="1850"/>
      <c r="K56" s="1850"/>
      <c r="L56" s="1850"/>
      <c r="M56" s="1851"/>
    </row>
    <row r="57" spans="1:13" ht="15.75" customHeight="1" x14ac:dyDescent="0.25">
      <c r="A57" s="1507"/>
      <c r="B57" s="7" t="s">
        <v>153</v>
      </c>
      <c r="C57" s="1852"/>
      <c r="D57" s="1850"/>
      <c r="E57" s="1850"/>
      <c r="F57" s="1850"/>
      <c r="G57" s="1850"/>
      <c r="H57" s="1850"/>
      <c r="I57" s="1850"/>
      <c r="J57" s="1850"/>
      <c r="K57" s="1850"/>
      <c r="L57" s="1850"/>
      <c r="M57" s="1851"/>
    </row>
    <row r="58" spans="1:13" ht="18" customHeight="1" thickBot="1" x14ac:dyDescent="0.3">
      <c r="A58" s="1510"/>
      <c r="B58" s="7" t="s">
        <v>155</v>
      </c>
      <c r="C58" s="1849" t="s">
        <v>1981</v>
      </c>
      <c r="D58" s="1850"/>
      <c r="E58" s="1850"/>
      <c r="F58" s="1850"/>
      <c r="G58" s="1850"/>
      <c r="H58" s="1850"/>
      <c r="I58" s="1850"/>
      <c r="J58" s="1850"/>
      <c r="K58" s="1850"/>
      <c r="L58" s="1850"/>
      <c r="M58" s="1851"/>
    </row>
    <row r="59" spans="1:13" ht="15.75" customHeight="1" x14ac:dyDescent="0.25">
      <c r="A59" s="1506" t="s">
        <v>156</v>
      </c>
      <c r="B59" s="6" t="s">
        <v>157</v>
      </c>
      <c r="C59" s="1520"/>
      <c r="D59" s="1521"/>
      <c r="E59" s="1521"/>
      <c r="F59" s="1521"/>
      <c r="G59" s="1521"/>
      <c r="H59" s="1521"/>
      <c r="I59" s="1521"/>
      <c r="J59" s="1521"/>
      <c r="K59" s="1521"/>
      <c r="L59" s="1521"/>
      <c r="M59" s="1522"/>
    </row>
    <row r="60" spans="1:13" ht="30" customHeight="1" x14ac:dyDescent="0.25">
      <c r="A60" s="1507"/>
      <c r="B60" s="6" t="s">
        <v>158</v>
      </c>
      <c r="C60" s="1520"/>
      <c r="D60" s="1521"/>
      <c r="E60" s="1521"/>
      <c r="F60" s="1521"/>
      <c r="G60" s="1521"/>
      <c r="H60" s="1521"/>
      <c r="I60" s="1521"/>
      <c r="J60" s="1521"/>
      <c r="K60" s="1521"/>
      <c r="L60" s="1521"/>
      <c r="M60" s="1522"/>
    </row>
    <row r="61" spans="1:13" ht="30" customHeight="1" thickBot="1" x14ac:dyDescent="0.3">
      <c r="A61" s="1507"/>
      <c r="B61" s="5" t="s">
        <v>79</v>
      </c>
      <c r="C61" s="1520"/>
      <c r="D61" s="1521"/>
      <c r="E61" s="1521"/>
      <c r="F61" s="1521"/>
      <c r="G61" s="1521"/>
      <c r="H61" s="1521"/>
      <c r="I61" s="1521"/>
      <c r="J61" s="1521"/>
      <c r="K61" s="1521"/>
      <c r="L61" s="1521"/>
      <c r="M61" s="1522"/>
    </row>
    <row r="62" spans="1:13" ht="16.5" thickBot="1" x14ac:dyDescent="0.3">
      <c r="A62" s="4" t="s">
        <v>64</v>
      </c>
      <c r="B62" s="3"/>
      <c r="C62" s="1755"/>
      <c r="D62" s="1708"/>
      <c r="E62" s="1708"/>
      <c r="F62" s="1708"/>
      <c r="G62" s="1708"/>
      <c r="H62" s="1708"/>
      <c r="I62" s="1708"/>
      <c r="J62" s="1708"/>
      <c r="K62" s="1708"/>
      <c r="L62" s="1708"/>
      <c r="M62" s="1709"/>
    </row>
  </sheetData>
  <mergeCells count="48">
    <mergeCell ref="A59:A61"/>
    <mergeCell ref="C59:M59"/>
    <mergeCell ref="C60:M60"/>
    <mergeCell ref="C61:M61"/>
    <mergeCell ref="A53:A58"/>
    <mergeCell ref="C62:M62"/>
    <mergeCell ref="G46:J47"/>
    <mergeCell ref="L46:M47"/>
    <mergeCell ref="C49:M49"/>
    <mergeCell ref="C50:M50"/>
    <mergeCell ref="C53:M53"/>
    <mergeCell ref="C54:M54"/>
    <mergeCell ref="C55:M55"/>
    <mergeCell ref="C56:M56"/>
    <mergeCell ref="C57:M57"/>
    <mergeCell ref="C58:M58"/>
    <mergeCell ref="A16:A52"/>
    <mergeCell ref="C16:M16"/>
    <mergeCell ref="C17:M17"/>
    <mergeCell ref="B18:B24"/>
    <mergeCell ref="B25:B28"/>
    <mergeCell ref="B32:B34"/>
    <mergeCell ref="B35:B44"/>
    <mergeCell ref="H43:I43"/>
    <mergeCell ref="B45:B48"/>
    <mergeCell ref="F46:F47"/>
    <mergeCell ref="C12:M12"/>
    <mergeCell ref="C13:M13"/>
    <mergeCell ref="B14:B15"/>
    <mergeCell ref="C14:D14"/>
    <mergeCell ref="F14:M14"/>
    <mergeCell ref="C15:M15"/>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5500-000000000000}"/>
    <dataValidation allowBlank="1" showInputMessage="1" showErrorMessage="1" prompt="Incluir una ficha por cada indicador, ya sea de producto o de resultado" sqref="B1" xr:uid="{00000000-0002-0000-5500-000001000000}"/>
    <dataValidation allowBlank="1" showInputMessage="1" showErrorMessage="1" prompt="Identifique el ODS a que le apunta el indicador de producto. Seleccione de la lista desplegable._x000a_" sqref="B14:B15" xr:uid="{00000000-0002-0000-5500-000002000000}"/>
    <dataValidation allowBlank="1" showInputMessage="1" showErrorMessage="1" prompt="Identifique la meta ODS a que le apunta el indicador de producto. Seleccione de la lista desplegable." sqref="E14" xr:uid="{00000000-0002-0000-5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500-000005000000}"/>
    <dataValidation type="list" allowBlank="1" showInputMessage="1" showErrorMessage="1" sqref="I7:M7" xr:uid="{00000000-0002-0000-5500-000006000000}">
      <formula1>INDIRECT($C$7)</formula1>
    </dataValidation>
  </dataValidations>
  <pageMargins left="0.7" right="0.7" top="0.75" bottom="0.75" header="0.3" footer="0.3"/>
  <pageSetup paperSize="9"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4" tint="-0.249977111117893"/>
  </sheetPr>
  <dimension ref="A1:M57"/>
  <sheetViews>
    <sheetView topLeftCell="A12" zoomScale="85" zoomScaleNormal="85" workbookViewId="0">
      <selection activeCell="C15" sqref="C15:M15"/>
    </sheetView>
  </sheetViews>
  <sheetFormatPr baseColWidth="10" defaultColWidth="11.42578125" defaultRowHeight="15" x14ac:dyDescent="0.25"/>
  <cols>
    <col min="1" max="1" width="30.42578125" customWidth="1"/>
    <col min="2" max="2" width="32.7109375" style="737" customWidth="1"/>
    <col min="3" max="3" width="13.28515625" customWidth="1"/>
    <col min="4" max="4" width="14.85546875" customWidth="1"/>
    <col min="6" max="6" width="12.28515625" customWidth="1"/>
    <col min="7" max="7" width="10" customWidth="1"/>
  </cols>
  <sheetData>
    <row r="1" spans="1:13" ht="16.5" thickBot="1" x14ac:dyDescent="0.3">
      <c r="A1" s="2412" t="s">
        <v>1982</v>
      </c>
      <c r="B1" s="2413"/>
      <c r="C1" s="2413"/>
      <c r="D1" s="2413"/>
      <c r="E1" s="2413"/>
      <c r="F1" s="2413"/>
      <c r="G1" s="2413"/>
      <c r="H1" s="2413"/>
      <c r="I1" s="2413"/>
      <c r="J1" s="2413"/>
      <c r="K1" s="2413"/>
      <c r="L1" s="2413"/>
      <c r="M1" s="2414"/>
    </row>
    <row r="2" spans="1:13" ht="48" customHeight="1" thickBot="1" x14ac:dyDescent="0.3">
      <c r="A2" s="1698" t="s">
        <v>67</v>
      </c>
      <c r="B2" s="106" t="s">
        <v>68</v>
      </c>
      <c r="C2" s="2398" t="s">
        <v>1983</v>
      </c>
      <c r="D2" s="2399"/>
      <c r="E2" s="2399"/>
      <c r="F2" s="2399"/>
      <c r="G2" s="2399"/>
      <c r="H2" s="2399"/>
      <c r="I2" s="2399"/>
      <c r="J2" s="2399"/>
      <c r="K2" s="2399"/>
      <c r="L2" s="2399"/>
      <c r="M2" s="2400"/>
    </row>
    <row r="3" spans="1:13" ht="55.5" customHeight="1" x14ac:dyDescent="0.25">
      <c r="A3" s="1699"/>
      <c r="B3" s="13" t="s">
        <v>1016</v>
      </c>
      <c r="C3" s="2398" t="s">
        <v>1984</v>
      </c>
      <c r="D3" s="2399"/>
      <c r="E3" s="2399"/>
      <c r="F3" s="2399"/>
      <c r="G3" s="2399"/>
      <c r="H3" s="2399"/>
      <c r="I3" s="2399"/>
      <c r="J3" s="2399"/>
      <c r="K3" s="2399"/>
      <c r="L3" s="2399"/>
      <c r="M3" s="2400"/>
    </row>
    <row r="4" spans="1:13" ht="45" customHeight="1" x14ac:dyDescent="0.25">
      <c r="A4" s="1699"/>
      <c r="B4" s="65" t="s">
        <v>72</v>
      </c>
      <c r="C4" s="928" t="s">
        <v>135</v>
      </c>
      <c r="D4" s="1747" t="s">
        <v>830</v>
      </c>
      <c r="E4" s="1748"/>
      <c r="F4" s="1749" t="s">
        <v>74</v>
      </c>
      <c r="G4" s="1750"/>
      <c r="H4" s="949">
        <v>475</v>
      </c>
      <c r="I4" s="1747" t="s">
        <v>1985</v>
      </c>
      <c r="J4" s="1550"/>
      <c r="K4" s="1550"/>
      <c r="L4" s="1550"/>
      <c r="M4" s="1551"/>
    </row>
    <row r="5" spans="1:13" ht="15.75" x14ac:dyDescent="0.25">
      <c r="A5" s="1699"/>
      <c r="B5" s="65" t="s">
        <v>75</v>
      </c>
      <c r="C5" s="1685" t="s">
        <v>1986</v>
      </c>
      <c r="D5" s="1686"/>
      <c r="E5" s="1686"/>
      <c r="F5" s="1686"/>
      <c r="G5" s="1686"/>
      <c r="H5" s="1686"/>
      <c r="I5" s="1686"/>
      <c r="J5" s="1686"/>
      <c r="K5" s="1686"/>
      <c r="L5" s="1686"/>
      <c r="M5" s="1688"/>
    </row>
    <row r="6" spans="1:13" ht="15.75" x14ac:dyDescent="0.25">
      <c r="A6" s="1699"/>
      <c r="B6" s="65" t="s">
        <v>76</v>
      </c>
      <c r="C6" s="1685" t="s">
        <v>1987</v>
      </c>
      <c r="D6" s="1686"/>
      <c r="E6" s="1686"/>
      <c r="F6" s="1686"/>
      <c r="G6" s="1686"/>
      <c r="H6" s="1686"/>
      <c r="I6" s="1686"/>
      <c r="J6" s="1686"/>
      <c r="K6" s="1686"/>
      <c r="L6" s="1686"/>
      <c r="M6" s="1688"/>
    </row>
    <row r="7" spans="1:13" ht="15.75" x14ac:dyDescent="0.25">
      <c r="A7" s="1699"/>
      <c r="B7" s="13" t="s">
        <v>929</v>
      </c>
      <c r="C7" s="1685" t="s">
        <v>1988</v>
      </c>
      <c r="D7" s="1686"/>
      <c r="E7" s="99"/>
      <c r="F7" s="99"/>
      <c r="G7" s="98"/>
      <c r="H7" s="571" t="s">
        <v>79</v>
      </c>
      <c r="I7" s="1687" t="s">
        <v>449</v>
      </c>
      <c r="J7" s="1686"/>
      <c r="K7" s="1686"/>
      <c r="L7" s="1686"/>
      <c r="M7" s="1688"/>
    </row>
    <row r="8" spans="1:13" ht="15.75" x14ac:dyDescent="0.25">
      <c r="A8" s="1699"/>
      <c r="B8" s="1689" t="s">
        <v>77</v>
      </c>
      <c r="C8" s="96"/>
      <c r="D8" s="95"/>
      <c r="E8" s="95"/>
      <c r="F8" s="95"/>
      <c r="G8" s="95"/>
      <c r="H8" s="95"/>
      <c r="I8" s="95"/>
      <c r="J8" s="95"/>
      <c r="K8" s="95"/>
      <c r="L8" s="61"/>
      <c r="M8" s="60"/>
    </row>
    <row r="9" spans="1:13" ht="33" customHeight="1" x14ac:dyDescent="0.25">
      <c r="A9" s="1699"/>
      <c r="B9" s="1690"/>
      <c r="C9" s="1712" t="s">
        <v>1989</v>
      </c>
      <c r="D9" s="1713"/>
      <c r="E9" s="76"/>
      <c r="F9" s="1559"/>
      <c r="G9" s="1559"/>
      <c r="H9" s="76"/>
      <c r="I9" s="1559"/>
      <c r="J9" s="1559"/>
      <c r="K9" s="76"/>
      <c r="L9" s="15"/>
      <c r="M9" s="14"/>
    </row>
    <row r="10" spans="1:13" ht="15.75" x14ac:dyDescent="0.25">
      <c r="A10" s="1699"/>
      <c r="B10" s="1691"/>
      <c r="C10" s="1558" t="s">
        <v>84</v>
      </c>
      <c r="D10" s="1559"/>
      <c r="E10" s="94"/>
      <c r="F10" s="1559" t="s">
        <v>84</v>
      </c>
      <c r="G10" s="1559"/>
      <c r="H10" s="94"/>
      <c r="I10" s="1559" t="s">
        <v>84</v>
      </c>
      <c r="J10" s="1559"/>
      <c r="K10" s="94"/>
      <c r="L10" s="16"/>
      <c r="M10" s="48"/>
    </row>
    <row r="11" spans="1:13" ht="105" customHeight="1" x14ac:dyDescent="0.25">
      <c r="A11" s="1699"/>
      <c r="B11" s="13" t="s">
        <v>85</v>
      </c>
      <c r="C11" s="1776" t="s">
        <v>1990</v>
      </c>
      <c r="D11" s="1777"/>
      <c r="E11" s="1777"/>
      <c r="F11" s="1777"/>
      <c r="G11" s="1777"/>
      <c r="H11" s="1777"/>
      <c r="I11" s="1777"/>
      <c r="J11" s="1777"/>
      <c r="K11" s="1777"/>
      <c r="L11" s="1777"/>
      <c r="M11" s="1778"/>
    </row>
    <row r="12" spans="1:13" ht="332.25" customHeight="1" x14ac:dyDescent="0.25">
      <c r="A12" s="1699"/>
      <c r="B12" s="13" t="s">
        <v>1021</v>
      </c>
      <c r="C12" s="2424" t="s">
        <v>1991</v>
      </c>
      <c r="D12" s="2425"/>
      <c r="E12" s="2425"/>
      <c r="F12" s="2425"/>
      <c r="G12" s="2425"/>
      <c r="H12" s="2425"/>
      <c r="I12" s="2425"/>
      <c r="J12" s="2425"/>
      <c r="K12" s="2425"/>
      <c r="L12" s="2425"/>
      <c r="M12" s="2426"/>
    </row>
    <row r="13" spans="1:13" ht="60.75" customHeight="1" x14ac:dyDescent="0.25">
      <c r="A13" s="1699"/>
      <c r="B13" s="13" t="s">
        <v>1023</v>
      </c>
      <c r="C13" s="1776" t="s">
        <v>1974</v>
      </c>
      <c r="D13" s="1777"/>
      <c r="E13" s="1777"/>
      <c r="F13" s="2427"/>
      <c r="G13" s="1777"/>
      <c r="H13" s="1777"/>
      <c r="I13" s="1777"/>
      <c r="J13" s="1777"/>
      <c r="K13" s="1777"/>
      <c r="L13" s="1777"/>
      <c r="M13" s="1778"/>
    </row>
    <row r="14" spans="1:13" ht="48.75" customHeight="1" x14ac:dyDescent="0.25">
      <c r="A14" s="1699"/>
      <c r="B14" s="126" t="s">
        <v>1025</v>
      </c>
      <c r="C14" s="2415" t="s">
        <v>446</v>
      </c>
      <c r="D14" s="2416"/>
      <c r="E14" s="950" t="s">
        <v>1026</v>
      </c>
      <c r="F14" s="951">
        <v>10.199999999999999</v>
      </c>
      <c r="G14" s="2428" t="s">
        <v>1992</v>
      </c>
      <c r="H14" s="2428"/>
      <c r="I14" s="2428"/>
      <c r="J14" s="2428"/>
      <c r="K14" s="2428"/>
      <c r="L14" s="2428"/>
      <c r="M14" s="2429"/>
    </row>
    <row r="15" spans="1:13" ht="15.75" x14ac:dyDescent="0.25">
      <c r="A15" s="1698" t="s">
        <v>48</v>
      </c>
      <c r="B15" s="12" t="s">
        <v>87</v>
      </c>
      <c r="C15" s="2415" t="s">
        <v>813</v>
      </c>
      <c r="D15" s="2416"/>
      <c r="E15" s="2416"/>
      <c r="F15" s="2417"/>
      <c r="G15" s="2416"/>
      <c r="H15" s="2416"/>
      <c r="I15" s="2416"/>
      <c r="J15" s="2416"/>
      <c r="K15" s="2416"/>
      <c r="L15" s="2416"/>
      <c r="M15" s="2418"/>
    </row>
    <row r="16" spans="1:13" ht="87" customHeight="1" x14ac:dyDescent="0.25">
      <c r="A16" s="1699"/>
      <c r="B16" s="12" t="s">
        <v>1028</v>
      </c>
      <c r="C16" s="2419" t="s">
        <v>1993</v>
      </c>
      <c r="D16" s="2420"/>
      <c r="E16" s="2420"/>
      <c r="F16" s="2420"/>
      <c r="G16" s="2420"/>
      <c r="H16" s="2420"/>
      <c r="I16" s="2420"/>
      <c r="J16" s="2420"/>
      <c r="K16" s="2420"/>
      <c r="L16" s="2420"/>
      <c r="M16" s="2421"/>
    </row>
    <row r="17" spans="1:13" ht="15.75" x14ac:dyDescent="0.25">
      <c r="A17" s="1699"/>
      <c r="B17" s="1539" t="s">
        <v>89</v>
      </c>
      <c r="C17" s="92"/>
      <c r="D17" s="129"/>
      <c r="E17" s="129"/>
      <c r="F17" s="129"/>
      <c r="G17" s="129"/>
      <c r="H17" s="129"/>
      <c r="I17" s="129"/>
      <c r="J17" s="129"/>
      <c r="K17" s="129"/>
      <c r="L17" s="129"/>
      <c r="M17" s="952"/>
    </row>
    <row r="18" spans="1:13" ht="15.75" x14ac:dyDescent="0.25">
      <c r="A18" s="1699"/>
      <c r="B18" s="1528"/>
      <c r="C18" s="89"/>
      <c r="D18" s="953"/>
      <c r="E18" s="130"/>
      <c r="F18" s="953"/>
      <c r="G18" s="130"/>
      <c r="H18" s="953"/>
      <c r="I18" s="130"/>
      <c r="J18" s="953"/>
      <c r="K18" s="130"/>
      <c r="L18" s="130"/>
      <c r="M18" s="954"/>
    </row>
    <row r="19" spans="1:13" ht="15.75" x14ac:dyDescent="0.25">
      <c r="A19" s="1699"/>
      <c r="B19" s="1528"/>
      <c r="C19" s="955" t="s">
        <v>90</v>
      </c>
      <c r="D19" s="956"/>
      <c r="E19" s="299" t="s">
        <v>91</v>
      </c>
      <c r="F19" s="956"/>
      <c r="G19" s="299" t="s">
        <v>92</v>
      </c>
      <c r="H19" s="956"/>
      <c r="I19" s="299" t="s">
        <v>93</v>
      </c>
      <c r="J19" s="957"/>
      <c r="K19" s="299"/>
      <c r="L19" s="299"/>
      <c r="M19" s="958"/>
    </row>
    <row r="20" spans="1:13" ht="15.75" x14ac:dyDescent="0.25">
      <c r="A20" s="1699"/>
      <c r="B20" s="1528"/>
      <c r="C20" s="955" t="s">
        <v>94</v>
      </c>
      <c r="D20" s="959"/>
      <c r="E20" s="299" t="s">
        <v>95</v>
      </c>
      <c r="F20" s="960"/>
      <c r="G20" s="299" t="s">
        <v>96</v>
      </c>
      <c r="H20" s="960"/>
      <c r="I20" s="299"/>
      <c r="J20" s="961"/>
      <c r="K20" s="299"/>
      <c r="L20" s="299"/>
      <c r="M20" s="958"/>
    </row>
    <row r="21" spans="1:13" ht="15.75" x14ac:dyDescent="0.25">
      <c r="A21" s="1699"/>
      <c r="B21" s="1528"/>
      <c r="C21" s="955" t="s">
        <v>97</v>
      </c>
      <c r="D21" s="959"/>
      <c r="E21" s="299" t="s">
        <v>98</v>
      </c>
      <c r="F21" s="959"/>
      <c r="G21" s="299"/>
      <c r="H21" s="961"/>
      <c r="I21" s="299"/>
      <c r="J21" s="961"/>
      <c r="K21" s="299"/>
      <c r="L21" s="299"/>
      <c r="M21" s="958"/>
    </row>
    <row r="22" spans="1:13" ht="15.75" x14ac:dyDescent="0.25">
      <c r="A22" s="1699"/>
      <c r="B22" s="1528"/>
      <c r="C22" s="955" t="s">
        <v>99</v>
      </c>
      <c r="D22" s="959" t="s">
        <v>100</v>
      </c>
      <c r="E22" s="299" t="s">
        <v>101</v>
      </c>
      <c r="F22" s="82" t="s">
        <v>102</v>
      </c>
      <c r="G22" s="82"/>
      <c r="H22" s="82"/>
      <c r="I22" s="82"/>
      <c r="J22" s="82"/>
      <c r="K22" s="82"/>
      <c r="L22" s="82"/>
      <c r="M22" s="81"/>
    </row>
    <row r="23" spans="1:13" ht="15.75" x14ac:dyDescent="0.25">
      <c r="A23" s="1699"/>
      <c r="B23" s="1529"/>
      <c r="C23" s="962"/>
      <c r="D23" s="963"/>
      <c r="E23" s="963"/>
      <c r="F23" s="963"/>
      <c r="G23" s="963"/>
      <c r="H23" s="963"/>
      <c r="I23" s="963"/>
      <c r="J23" s="963"/>
      <c r="K23" s="963"/>
      <c r="L23" s="963"/>
      <c r="M23" s="964"/>
    </row>
    <row r="24" spans="1:13" ht="15.75" x14ac:dyDescent="0.25">
      <c r="A24" s="1699"/>
      <c r="B24" s="1539" t="s">
        <v>103</v>
      </c>
      <c r="C24" s="965"/>
      <c r="D24" s="966"/>
      <c r="E24" s="966"/>
      <c r="F24" s="966"/>
      <c r="G24" s="966"/>
      <c r="H24" s="966"/>
      <c r="I24" s="966"/>
      <c r="J24" s="966"/>
      <c r="K24" s="966"/>
      <c r="L24" s="61"/>
      <c r="M24" s="60"/>
    </row>
    <row r="25" spans="1:13" ht="15.75" x14ac:dyDescent="0.25">
      <c r="A25" s="1699"/>
      <c r="B25" s="1528"/>
      <c r="C25" s="955" t="s">
        <v>104</v>
      </c>
      <c r="D25" s="960"/>
      <c r="E25" s="967"/>
      <c r="F25" s="299" t="s">
        <v>105</v>
      </c>
      <c r="G25" s="959"/>
      <c r="H25" s="967"/>
      <c r="I25" s="299" t="s">
        <v>106</v>
      </c>
      <c r="J25" s="959" t="s">
        <v>100</v>
      </c>
      <c r="K25" s="967"/>
      <c r="L25" s="15"/>
      <c r="M25" s="14"/>
    </row>
    <row r="26" spans="1:13" ht="15.75" x14ac:dyDescent="0.25">
      <c r="A26" s="1699"/>
      <c r="B26" s="1528"/>
      <c r="C26" s="955" t="s">
        <v>107</v>
      </c>
      <c r="D26" s="79"/>
      <c r="E26" s="15"/>
      <c r="F26" s="299" t="s">
        <v>108</v>
      </c>
      <c r="G26" s="960"/>
      <c r="H26" s="15"/>
      <c r="I26" s="77"/>
      <c r="J26" s="15"/>
      <c r="K26" s="76"/>
      <c r="L26" s="15"/>
      <c r="M26" s="14"/>
    </row>
    <row r="27" spans="1:13" ht="15.75" x14ac:dyDescent="0.25">
      <c r="A27" s="1699"/>
      <c r="B27" s="1529"/>
      <c r="C27" s="968"/>
      <c r="D27" s="969"/>
      <c r="E27" s="969"/>
      <c r="F27" s="969"/>
      <c r="G27" s="969"/>
      <c r="H27" s="969"/>
      <c r="I27" s="969"/>
      <c r="J27" s="969"/>
      <c r="K27" s="969"/>
      <c r="L27" s="16"/>
      <c r="M27" s="48"/>
    </row>
    <row r="28" spans="1:13" ht="15.75" x14ac:dyDescent="0.25">
      <c r="A28" s="1699"/>
      <c r="B28" s="70" t="s">
        <v>109</v>
      </c>
      <c r="C28" s="970"/>
      <c r="D28" s="971"/>
      <c r="E28" s="971"/>
      <c r="F28" s="971"/>
      <c r="G28" s="971"/>
      <c r="H28" s="971"/>
      <c r="I28" s="971"/>
      <c r="J28" s="971"/>
      <c r="K28" s="971"/>
      <c r="L28" s="971"/>
      <c r="M28" s="972"/>
    </row>
    <row r="29" spans="1:13" ht="15.75" x14ac:dyDescent="0.25">
      <c r="A29" s="1699"/>
      <c r="B29" s="70"/>
      <c r="C29" s="973" t="s">
        <v>110</v>
      </c>
      <c r="D29" s="974" t="s">
        <v>111</v>
      </c>
      <c r="E29" s="967"/>
      <c r="F29" s="299" t="s">
        <v>112</v>
      </c>
      <c r="G29" s="959" t="s">
        <v>111</v>
      </c>
      <c r="H29" s="967"/>
      <c r="I29" s="299" t="s">
        <v>113</v>
      </c>
      <c r="J29" s="975" t="s">
        <v>111</v>
      </c>
      <c r="K29" s="976"/>
      <c r="L29" s="977"/>
      <c r="M29" s="978"/>
    </row>
    <row r="30" spans="1:13" ht="15.75" x14ac:dyDescent="0.25">
      <c r="A30" s="1699"/>
      <c r="B30" s="65"/>
      <c r="C30" s="962"/>
      <c r="D30" s="963"/>
      <c r="E30" s="963"/>
      <c r="F30" s="963"/>
      <c r="G30" s="963"/>
      <c r="H30" s="963"/>
      <c r="I30" s="963"/>
      <c r="J30" s="963"/>
      <c r="K30" s="963"/>
      <c r="L30" s="963"/>
      <c r="M30" s="964"/>
    </row>
    <row r="31" spans="1:13" ht="15.75" x14ac:dyDescent="0.25">
      <c r="A31" s="1699"/>
      <c r="B31" s="1539" t="s">
        <v>114</v>
      </c>
      <c r="C31" s="63"/>
      <c r="D31" s="62"/>
      <c r="E31" s="62"/>
      <c r="F31" s="62"/>
      <c r="G31" s="62"/>
      <c r="H31" s="62"/>
      <c r="I31" s="62"/>
      <c r="J31" s="62"/>
      <c r="K31" s="62"/>
      <c r="L31" s="61"/>
      <c r="M31" s="60"/>
    </row>
    <row r="32" spans="1:13" ht="15.75" x14ac:dyDescent="0.25">
      <c r="A32" s="1699"/>
      <c r="B32" s="1528"/>
      <c r="C32" s="979" t="s">
        <v>115</v>
      </c>
      <c r="D32" s="980">
        <v>2023</v>
      </c>
      <c r="E32" s="54"/>
      <c r="F32" s="967" t="s">
        <v>116</v>
      </c>
      <c r="G32" s="335" t="s">
        <v>1260</v>
      </c>
      <c r="H32" s="54"/>
      <c r="I32" s="299"/>
      <c r="J32" s="54"/>
      <c r="K32" s="54"/>
      <c r="L32" s="15"/>
      <c r="M32" s="14"/>
    </row>
    <row r="33" spans="1:13" ht="15.75" x14ac:dyDescent="0.25">
      <c r="A33" s="1699"/>
      <c r="B33" s="1529"/>
      <c r="C33" s="962"/>
      <c r="D33" s="981"/>
      <c r="E33" s="49"/>
      <c r="F33" s="963"/>
      <c r="G33" s="49"/>
      <c r="H33" s="49"/>
      <c r="I33" s="303"/>
      <c r="J33" s="49"/>
      <c r="K33" s="49"/>
      <c r="L33" s="16"/>
      <c r="M33" s="48"/>
    </row>
    <row r="34" spans="1:13" ht="15.75" x14ac:dyDescent="0.25">
      <c r="A34" s="1699"/>
      <c r="B34" s="1539" t="s">
        <v>117</v>
      </c>
      <c r="C34" s="982"/>
      <c r="D34" s="99"/>
      <c r="E34" s="99"/>
      <c r="F34" s="99"/>
      <c r="G34" s="99"/>
      <c r="H34" s="99"/>
      <c r="I34" s="99"/>
      <c r="J34" s="99"/>
      <c r="K34" s="99"/>
      <c r="L34" s="99"/>
      <c r="M34" s="983"/>
    </row>
    <row r="35" spans="1:13" ht="15.75" x14ac:dyDescent="0.25">
      <c r="A35" s="1699"/>
      <c r="B35" s="1528"/>
      <c r="C35" s="984"/>
      <c r="D35" s="985">
        <v>2021</v>
      </c>
      <c r="E35" s="985"/>
      <c r="F35" s="985">
        <v>2022</v>
      </c>
      <c r="G35" s="985"/>
      <c r="H35" s="43">
        <v>2023</v>
      </c>
      <c r="I35" s="43"/>
      <c r="J35" s="43">
        <v>2024</v>
      </c>
      <c r="K35" s="985"/>
      <c r="L35" s="985">
        <v>2025</v>
      </c>
      <c r="M35" s="986"/>
    </row>
    <row r="36" spans="1:13" ht="15.75" x14ac:dyDescent="0.25">
      <c r="A36" s="1699"/>
      <c r="B36" s="1528"/>
      <c r="C36" s="984"/>
      <c r="D36" s="987"/>
      <c r="E36" s="932"/>
      <c r="F36" s="987"/>
      <c r="G36" s="932"/>
      <c r="H36" s="987">
        <v>0.4</v>
      </c>
      <c r="I36" s="932"/>
      <c r="J36" s="987">
        <v>0.6</v>
      </c>
      <c r="K36" s="932"/>
      <c r="L36" s="987"/>
      <c r="M36" s="988"/>
    </row>
    <row r="37" spans="1:13" ht="15.75" x14ac:dyDescent="0.25">
      <c r="A37" s="1699"/>
      <c r="B37" s="1528"/>
      <c r="C37" s="984"/>
      <c r="D37" s="989" t="s">
        <v>132</v>
      </c>
      <c r="E37" s="931"/>
      <c r="F37" s="989" t="s">
        <v>133</v>
      </c>
      <c r="G37" s="931"/>
      <c r="H37" s="990"/>
      <c r="I37" s="991"/>
      <c r="J37" s="990"/>
      <c r="K37" s="991"/>
      <c r="L37" s="990"/>
      <c r="M37" s="992"/>
    </row>
    <row r="38" spans="1:13" ht="15.75" x14ac:dyDescent="0.25">
      <c r="A38" s="1699"/>
      <c r="B38" s="1528"/>
      <c r="C38" s="984"/>
      <c r="D38" s="1687">
        <v>2025</v>
      </c>
      <c r="E38" s="2430"/>
      <c r="F38" s="2431">
        <v>1</v>
      </c>
      <c r="G38" s="2432"/>
      <c r="H38" s="2433"/>
      <c r="I38" s="2433"/>
      <c r="J38" s="993"/>
      <c r="K38" s="985"/>
      <c r="L38" s="993"/>
      <c r="M38" s="994"/>
    </row>
    <row r="39" spans="1:13" ht="15.75" x14ac:dyDescent="0.25">
      <c r="A39" s="1699"/>
      <c r="B39" s="1528"/>
      <c r="C39" s="995"/>
      <c r="D39" s="989"/>
      <c r="E39" s="931"/>
      <c r="F39" s="989"/>
      <c r="G39" s="931"/>
      <c r="H39" s="996"/>
      <c r="I39" s="997"/>
      <c r="J39" s="996"/>
      <c r="K39" s="997"/>
      <c r="L39" s="996"/>
      <c r="M39" s="998"/>
    </row>
    <row r="40" spans="1:13" ht="15.75" x14ac:dyDescent="0.25">
      <c r="A40" s="1699"/>
      <c r="B40" s="1539" t="s">
        <v>134</v>
      </c>
      <c r="C40" s="965"/>
      <c r="D40" s="966"/>
      <c r="E40" s="966"/>
      <c r="F40" s="966"/>
      <c r="G40" s="966"/>
      <c r="H40" s="966"/>
      <c r="I40" s="966"/>
      <c r="J40" s="966"/>
      <c r="K40" s="966"/>
      <c r="L40" s="15"/>
      <c r="M40" s="14"/>
    </row>
    <row r="41" spans="1:13" ht="15.75" x14ac:dyDescent="0.25">
      <c r="A41" s="1699"/>
      <c r="B41" s="1528"/>
      <c r="C41" s="20"/>
      <c r="D41" s="999" t="s">
        <v>135</v>
      </c>
      <c r="E41" s="1000" t="s">
        <v>136</v>
      </c>
      <c r="F41" s="2422" t="s">
        <v>137</v>
      </c>
      <c r="G41" s="2423"/>
      <c r="H41" s="2423"/>
      <c r="I41" s="2423"/>
      <c r="J41" s="2423"/>
      <c r="K41" s="1001" t="s">
        <v>101</v>
      </c>
      <c r="L41" s="1532"/>
      <c r="M41" s="1533"/>
    </row>
    <row r="42" spans="1:13" ht="15.75" x14ac:dyDescent="0.25">
      <c r="A42" s="1699"/>
      <c r="B42" s="1528"/>
      <c r="C42" s="20"/>
      <c r="D42" s="19"/>
      <c r="E42" s="959" t="s">
        <v>100</v>
      </c>
      <c r="F42" s="2422"/>
      <c r="G42" s="2423"/>
      <c r="H42" s="2423"/>
      <c r="I42" s="2423"/>
      <c r="J42" s="2423"/>
      <c r="K42" s="15"/>
      <c r="L42" s="1534"/>
      <c r="M42" s="1535"/>
    </row>
    <row r="43" spans="1:13" ht="15.75" x14ac:dyDescent="0.25">
      <c r="A43" s="1699"/>
      <c r="B43" s="1529"/>
      <c r="C43" s="17"/>
      <c r="D43" s="16"/>
      <c r="E43" s="16"/>
      <c r="F43" s="16"/>
      <c r="G43" s="16"/>
      <c r="H43" s="16"/>
      <c r="I43" s="16"/>
      <c r="J43" s="16"/>
      <c r="K43" s="16"/>
      <c r="L43" s="15"/>
      <c r="M43" s="14"/>
    </row>
    <row r="44" spans="1:13" ht="30.75" customHeight="1" x14ac:dyDescent="0.25">
      <c r="A44" s="1699"/>
      <c r="B44" s="13" t="s">
        <v>139</v>
      </c>
      <c r="C44" s="2434" t="s">
        <v>1994</v>
      </c>
      <c r="D44" s="2435"/>
      <c r="E44" s="2435"/>
      <c r="F44" s="2435"/>
      <c r="G44" s="2435"/>
      <c r="H44" s="2435"/>
      <c r="I44" s="2435"/>
      <c r="J44" s="2435"/>
      <c r="K44" s="2435"/>
      <c r="L44" s="2435"/>
      <c r="M44" s="2436"/>
    </row>
    <row r="45" spans="1:13" ht="15.75" x14ac:dyDescent="0.25">
      <c r="A45" s="1699"/>
      <c r="B45" s="12" t="s">
        <v>141</v>
      </c>
      <c r="C45" s="2437" t="s">
        <v>1995</v>
      </c>
      <c r="D45" s="2420"/>
      <c r="E45" s="2420"/>
      <c r="F45" s="2420"/>
      <c r="G45" s="2420"/>
      <c r="H45" s="2420"/>
      <c r="I45" s="2420"/>
      <c r="J45" s="2420"/>
      <c r="K45" s="2420"/>
      <c r="L45" s="2420"/>
      <c r="M45" s="2421"/>
    </row>
    <row r="46" spans="1:13" ht="15.75" x14ac:dyDescent="0.25">
      <c r="A46" s="1699"/>
      <c r="B46" s="12" t="s">
        <v>143</v>
      </c>
      <c r="C46" s="2438">
        <v>30</v>
      </c>
      <c r="D46" s="2439"/>
      <c r="E46" s="2439"/>
      <c r="F46" s="2439"/>
      <c r="G46" s="2439"/>
      <c r="H46" s="2439"/>
      <c r="I46" s="2439"/>
      <c r="J46" s="2439"/>
      <c r="K46" s="2439"/>
      <c r="L46" s="2439"/>
      <c r="M46" s="2440"/>
    </row>
    <row r="47" spans="1:13" ht="15.75" x14ac:dyDescent="0.25">
      <c r="A47" s="1699"/>
      <c r="B47" s="12" t="s">
        <v>144</v>
      </c>
      <c r="C47" s="2438" t="s">
        <v>111</v>
      </c>
      <c r="D47" s="2439"/>
      <c r="E47" s="2439"/>
      <c r="F47" s="2439"/>
      <c r="G47" s="2439"/>
      <c r="H47" s="2439"/>
      <c r="I47" s="2439"/>
      <c r="J47" s="2439"/>
      <c r="K47" s="2439"/>
      <c r="L47" s="2439"/>
      <c r="M47" s="2440"/>
    </row>
    <row r="48" spans="1:13" ht="15.75" x14ac:dyDescent="0.25">
      <c r="A48" s="1506" t="s">
        <v>60</v>
      </c>
      <c r="B48" s="7" t="s">
        <v>145</v>
      </c>
      <c r="C48" s="1876" t="s">
        <v>1996</v>
      </c>
      <c r="D48" s="1864"/>
      <c r="E48" s="1864"/>
      <c r="F48" s="1864"/>
      <c r="G48" s="1864"/>
      <c r="H48" s="1864"/>
      <c r="I48" s="1864"/>
      <c r="J48" s="1864"/>
      <c r="K48" s="1864"/>
      <c r="L48" s="1864"/>
      <c r="M48" s="1865"/>
    </row>
    <row r="49" spans="1:13" ht="15.75" x14ac:dyDescent="0.25">
      <c r="A49" s="1507"/>
      <c r="B49" s="7" t="s">
        <v>147</v>
      </c>
      <c r="C49" s="1876" t="s">
        <v>1997</v>
      </c>
      <c r="D49" s="1864"/>
      <c r="E49" s="1864"/>
      <c r="F49" s="1864"/>
      <c r="G49" s="1864"/>
      <c r="H49" s="1864"/>
      <c r="I49" s="1864"/>
      <c r="J49" s="1864"/>
      <c r="K49" s="1864"/>
      <c r="L49" s="1864"/>
      <c r="M49" s="1865"/>
    </row>
    <row r="50" spans="1:13" ht="15.75" x14ac:dyDescent="0.25">
      <c r="A50" s="1507"/>
      <c r="B50" s="7" t="s">
        <v>149</v>
      </c>
      <c r="C50" s="1876" t="s">
        <v>1998</v>
      </c>
      <c r="D50" s="1864"/>
      <c r="E50" s="1864"/>
      <c r="F50" s="1864"/>
      <c r="G50" s="1864"/>
      <c r="H50" s="1864"/>
      <c r="I50" s="1864"/>
      <c r="J50" s="1864"/>
      <c r="K50" s="1864"/>
      <c r="L50" s="1864"/>
      <c r="M50" s="1865"/>
    </row>
    <row r="51" spans="1:13" ht="15.75" x14ac:dyDescent="0.25">
      <c r="A51" s="1507"/>
      <c r="B51" s="8" t="s">
        <v>151</v>
      </c>
      <c r="C51" s="1876" t="s">
        <v>1999</v>
      </c>
      <c r="D51" s="1864"/>
      <c r="E51" s="1864"/>
      <c r="F51" s="1864"/>
      <c r="G51" s="1864"/>
      <c r="H51" s="1864"/>
      <c r="I51" s="1864"/>
      <c r="J51" s="1864"/>
      <c r="K51" s="1864"/>
      <c r="L51" s="1864"/>
      <c r="M51" s="1865"/>
    </row>
    <row r="52" spans="1:13" ht="15.75" x14ac:dyDescent="0.25">
      <c r="A52" s="1507"/>
      <c r="B52" s="7" t="s">
        <v>153</v>
      </c>
      <c r="C52" s="2442" t="s">
        <v>833</v>
      </c>
      <c r="D52" s="1864"/>
      <c r="E52" s="1864"/>
      <c r="F52" s="1864"/>
      <c r="G52" s="1864"/>
      <c r="H52" s="1864"/>
      <c r="I52" s="1864"/>
      <c r="J52" s="1864"/>
      <c r="K52" s="1864"/>
      <c r="L52" s="1864"/>
      <c r="M52" s="1865"/>
    </row>
    <row r="53" spans="1:13" ht="16.5" thickBot="1" x14ac:dyDescent="0.3">
      <c r="A53" s="1510"/>
      <c r="B53" s="7" t="s">
        <v>155</v>
      </c>
      <c r="C53" s="1876" t="s">
        <v>2000</v>
      </c>
      <c r="D53" s="1864"/>
      <c r="E53" s="1864"/>
      <c r="F53" s="1864"/>
      <c r="G53" s="1864"/>
      <c r="H53" s="1864"/>
      <c r="I53" s="1864"/>
      <c r="J53" s="1864"/>
      <c r="K53" s="1864"/>
      <c r="L53" s="1864"/>
      <c r="M53" s="1865"/>
    </row>
    <row r="54" spans="1:13" ht="15.75" x14ac:dyDescent="0.25">
      <c r="A54" s="1506" t="s">
        <v>156</v>
      </c>
      <c r="B54" s="7" t="s">
        <v>157</v>
      </c>
      <c r="C54" s="1876" t="s">
        <v>2001</v>
      </c>
      <c r="D54" s="1864"/>
      <c r="E54" s="1864"/>
      <c r="F54" s="1864"/>
      <c r="G54" s="1864"/>
      <c r="H54" s="1864"/>
      <c r="I54" s="1864"/>
      <c r="J54" s="1864"/>
      <c r="K54" s="1864"/>
      <c r="L54" s="1864"/>
      <c r="M54" s="1865"/>
    </row>
    <row r="55" spans="1:13" ht="15.75" x14ac:dyDescent="0.25">
      <c r="A55" s="1507"/>
      <c r="B55" s="7" t="s">
        <v>158</v>
      </c>
      <c r="C55" s="1876" t="s">
        <v>2002</v>
      </c>
      <c r="D55" s="1864"/>
      <c r="E55" s="1864"/>
      <c r="F55" s="1864"/>
      <c r="G55" s="1864"/>
      <c r="H55" s="1864"/>
      <c r="I55" s="1864"/>
      <c r="J55" s="1864"/>
      <c r="K55" s="1864"/>
      <c r="L55" s="1864"/>
      <c r="M55" s="1865"/>
    </row>
    <row r="56" spans="1:13" ht="16.5" thickBot="1" x14ac:dyDescent="0.3">
      <c r="A56" s="1507"/>
      <c r="B56" s="1002" t="s">
        <v>79</v>
      </c>
      <c r="C56" s="1876" t="s">
        <v>1998</v>
      </c>
      <c r="D56" s="1864"/>
      <c r="E56" s="1864"/>
      <c r="F56" s="1864"/>
      <c r="G56" s="1864"/>
      <c r="H56" s="1864"/>
      <c r="I56" s="1864"/>
      <c r="J56" s="1864"/>
      <c r="K56" s="1864"/>
      <c r="L56" s="1864"/>
      <c r="M56" s="1865"/>
    </row>
    <row r="57" spans="1:13" ht="16.5" thickBot="1" x14ac:dyDescent="0.3">
      <c r="A57" s="1003" t="s">
        <v>64</v>
      </c>
      <c r="B57" s="1004"/>
      <c r="C57" s="2441"/>
      <c r="D57" s="1708"/>
      <c r="E57" s="1708"/>
      <c r="F57" s="1708"/>
      <c r="G57" s="1708"/>
      <c r="H57" s="1708"/>
      <c r="I57" s="1708"/>
      <c r="J57" s="1708"/>
      <c r="K57" s="1708"/>
      <c r="L57" s="1708"/>
      <c r="M57" s="1709"/>
    </row>
  </sheetData>
  <mergeCells count="53">
    <mergeCell ref="A54:A56"/>
    <mergeCell ref="C54:M54"/>
    <mergeCell ref="C55:M55"/>
    <mergeCell ref="C56:M56"/>
    <mergeCell ref="A48:A53"/>
    <mergeCell ref="C48:M48"/>
    <mergeCell ref="C49:M49"/>
    <mergeCell ref="C50:M50"/>
    <mergeCell ref="C51:M51"/>
    <mergeCell ref="C44:M44"/>
    <mergeCell ref="C45:M45"/>
    <mergeCell ref="C46:M46"/>
    <mergeCell ref="C47:M47"/>
    <mergeCell ref="C57:M57"/>
    <mergeCell ref="C52:M52"/>
    <mergeCell ref="C53:M53"/>
    <mergeCell ref="B34:B39"/>
    <mergeCell ref="D38:E38"/>
    <mergeCell ref="F38:G38"/>
    <mergeCell ref="H38:I38"/>
    <mergeCell ref="L41:M42"/>
    <mergeCell ref="F10:G10"/>
    <mergeCell ref="I10:J10"/>
    <mergeCell ref="A15:A47"/>
    <mergeCell ref="C15:M15"/>
    <mergeCell ref="C16:M16"/>
    <mergeCell ref="B17:B23"/>
    <mergeCell ref="B24:B27"/>
    <mergeCell ref="B40:B43"/>
    <mergeCell ref="F41:F42"/>
    <mergeCell ref="G41:J42"/>
    <mergeCell ref="C11:M11"/>
    <mergeCell ref="C12:M12"/>
    <mergeCell ref="C13:M13"/>
    <mergeCell ref="C14:D14"/>
    <mergeCell ref="G14:M14"/>
    <mergeCell ref="B31:B33"/>
    <mergeCell ref="A1:M1"/>
    <mergeCell ref="A2:A14"/>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8">
    <dataValidation allowBlank="1" sqref="C55:M55" xr:uid="{00000000-0002-0000-5600-000000000000}"/>
    <dataValidation type="list" allowBlank="1" showInputMessage="1" showErrorMessage="1" sqref="I7:M7" xr:uid="{00000000-0002-0000-56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6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5600-000003000000}"/>
    <dataValidation allowBlank="1" showInputMessage="1" showErrorMessage="1" prompt="Identifique la meta ODS a que le apunta el indicador de producto. Seleccione de la lista desplegable." sqref="E14" xr:uid="{00000000-0002-0000-5600-000004000000}"/>
    <dataValidation allowBlank="1" showInputMessage="1" showErrorMessage="1" prompt="Identifique el ODS a que le apunta el indicador de producto. Seleccione de la lista desplegable._x000a_" sqref="B14" xr:uid="{00000000-0002-0000-5600-000005000000}"/>
    <dataValidation allowBlank="1" showInputMessage="1" showErrorMessage="1" prompt="Incluir una ficha por cada indicador, ya sea de producto o de resultado" sqref="A1" xr:uid="{00000000-0002-0000-5600-000006000000}"/>
    <dataValidation allowBlank="1" showInputMessage="1" showErrorMessage="1" prompt="Seleccione de la lista desplegable" sqref="B4 B7 H7" xr:uid="{00000000-0002-0000-5600-000007000000}"/>
  </dataValidations>
  <hyperlinks>
    <hyperlink ref="C52" r:id="rId1"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4" tint="-0.249977111117893"/>
  </sheetPr>
  <dimension ref="A1:Z1000"/>
  <sheetViews>
    <sheetView topLeftCell="A12" zoomScale="85" zoomScaleNormal="85"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2003</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58.5" customHeight="1" x14ac:dyDescent="0.25">
      <c r="A2" s="1894" t="s">
        <v>67</v>
      </c>
      <c r="B2" s="173" t="s">
        <v>68</v>
      </c>
      <c r="C2" s="1941" t="s">
        <v>2004</v>
      </c>
      <c r="D2" s="1928"/>
      <c r="E2" s="1928"/>
      <c r="F2" s="1928"/>
      <c r="G2" s="1928"/>
      <c r="H2" s="1928"/>
      <c r="I2" s="1928"/>
      <c r="J2" s="1928"/>
      <c r="K2" s="1928"/>
      <c r="L2" s="1928"/>
      <c r="M2" s="1929"/>
      <c r="N2" s="1010"/>
      <c r="O2" s="171"/>
      <c r="P2" s="171"/>
      <c r="Q2" s="171"/>
      <c r="R2" s="171"/>
      <c r="S2" s="171"/>
      <c r="T2" s="171"/>
      <c r="U2" s="171"/>
      <c r="V2" s="171"/>
      <c r="W2" s="171"/>
      <c r="X2" s="171"/>
      <c r="Y2" s="171"/>
      <c r="Z2" s="171"/>
    </row>
    <row r="3" spans="1:26" ht="53.25" customHeight="1" x14ac:dyDescent="0.25">
      <c r="A3" s="1895"/>
      <c r="B3" s="174" t="s">
        <v>1016</v>
      </c>
      <c r="C3" s="1896" t="s">
        <v>2005</v>
      </c>
      <c r="D3" s="1962"/>
      <c r="E3" s="1962"/>
      <c r="F3" s="1962"/>
      <c r="G3" s="1962"/>
      <c r="H3" s="1962"/>
      <c r="I3" s="1962"/>
      <c r="J3" s="1962"/>
      <c r="K3" s="1962"/>
      <c r="L3" s="1962"/>
      <c r="M3" s="2125"/>
      <c r="N3" s="1010"/>
      <c r="O3" s="171"/>
      <c r="P3" s="171"/>
      <c r="Q3" s="171"/>
      <c r="R3" s="171"/>
      <c r="S3" s="171"/>
      <c r="T3" s="171"/>
      <c r="U3" s="171"/>
      <c r="V3" s="171"/>
      <c r="W3" s="171"/>
      <c r="X3" s="171"/>
      <c r="Y3" s="171"/>
      <c r="Z3" s="171"/>
    </row>
    <row r="4" spans="1:26" ht="15.75" x14ac:dyDescent="0.25">
      <c r="A4" s="1895"/>
      <c r="B4" s="175" t="s">
        <v>72</v>
      </c>
      <c r="C4" s="1011" t="s">
        <v>484</v>
      </c>
      <c r="D4" s="1910"/>
      <c r="E4" s="1911"/>
      <c r="F4" s="1935" t="s">
        <v>74</v>
      </c>
      <c r="G4" s="1911"/>
      <c r="H4" s="1012">
        <v>526</v>
      </c>
      <c r="I4" s="1910"/>
      <c r="J4" s="1897"/>
      <c r="K4" s="1897"/>
      <c r="L4" s="1897"/>
      <c r="M4" s="1898"/>
      <c r="N4" s="1010"/>
      <c r="O4" s="171"/>
      <c r="P4" s="171"/>
      <c r="Q4" s="171"/>
      <c r="R4" s="171"/>
      <c r="S4" s="171"/>
      <c r="T4" s="171"/>
      <c r="U4" s="171"/>
      <c r="V4" s="171"/>
      <c r="W4" s="171"/>
      <c r="X4" s="171"/>
      <c r="Y4" s="171"/>
      <c r="Z4" s="171"/>
    </row>
    <row r="5" spans="1:26" ht="15.75" customHeight="1" x14ac:dyDescent="0.25">
      <c r="A5" s="1895"/>
      <c r="B5" s="175" t="s">
        <v>75</v>
      </c>
      <c r="C5" s="1896" t="s">
        <v>2006</v>
      </c>
      <c r="D5" s="1897"/>
      <c r="E5" s="1897"/>
      <c r="F5" s="1897"/>
      <c r="G5" s="1897"/>
      <c r="H5" s="1897"/>
      <c r="I5" s="1897"/>
      <c r="J5" s="1897"/>
      <c r="K5" s="1897"/>
      <c r="L5" s="1897"/>
      <c r="M5" s="1898"/>
      <c r="N5" s="1010"/>
      <c r="O5" s="171"/>
      <c r="P5" s="171"/>
      <c r="Q5" s="171"/>
      <c r="R5" s="171"/>
      <c r="S5" s="171"/>
      <c r="T5" s="171"/>
      <c r="U5" s="171"/>
      <c r="V5" s="171"/>
      <c r="W5" s="171"/>
      <c r="X5" s="171"/>
      <c r="Y5" s="171"/>
      <c r="Z5" s="171"/>
    </row>
    <row r="6" spans="1:26" ht="19.5" customHeight="1" x14ac:dyDescent="0.25">
      <c r="A6" s="1895"/>
      <c r="B6" s="175" t="s">
        <v>76</v>
      </c>
      <c r="C6" s="1896" t="s">
        <v>2007</v>
      </c>
      <c r="D6" s="1897"/>
      <c r="E6" s="1897"/>
      <c r="F6" s="1897"/>
      <c r="G6" s="1897"/>
      <c r="H6" s="1897"/>
      <c r="I6" s="1897"/>
      <c r="J6" s="1897"/>
      <c r="K6" s="1897"/>
      <c r="L6" s="1897"/>
      <c r="M6" s="1898"/>
      <c r="N6" s="1010"/>
      <c r="O6" s="171"/>
      <c r="P6" s="171"/>
      <c r="Q6" s="171"/>
      <c r="R6" s="171"/>
      <c r="S6" s="171"/>
      <c r="T6" s="171"/>
      <c r="U6" s="171"/>
      <c r="V6" s="171"/>
      <c r="W6" s="171"/>
      <c r="X6" s="171"/>
      <c r="Y6" s="171"/>
      <c r="Z6" s="171"/>
    </row>
    <row r="7" spans="1:26" ht="15.75" customHeight="1" x14ac:dyDescent="0.25">
      <c r="A7" s="1895"/>
      <c r="B7" s="174" t="s">
        <v>929</v>
      </c>
      <c r="C7" s="178" t="s">
        <v>556</v>
      </c>
      <c r="D7" s="179"/>
      <c r="E7" s="178"/>
      <c r="F7" s="178"/>
      <c r="G7" s="180"/>
      <c r="H7" s="181" t="s">
        <v>79</v>
      </c>
      <c r="I7" s="1936" t="s">
        <v>150</v>
      </c>
      <c r="J7" s="1897"/>
      <c r="K7" s="1897"/>
      <c r="L7" s="1897"/>
      <c r="M7" s="1898"/>
      <c r="N7" s="1010"/>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95"/>
      <c r="B9" s="1906"/>
      <c r="C9" s="1937" t="s">
        <v>150</v>
      </c>
      <c r="D9" s="1920"/>
      <c r="E9" s="186"/>
      <c r="F9" s="2126"/>
      <c r="G9" s="2127"/>
      <c r="H9" s="186"/>
      <c r="I9" s="1908"/>
      <c r="J9" s="1920"/>
      <c r="K9" s="186"/>
      <c r="L9" s="2128"/>
      <c r="M9" s="2129"/>
      <c r="N9" s="1010"/>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1908" t="s">
        <v>84</v>
      </c>
      <c r="M10" s="1920"/>
      <c r="N10" s="1010"/>
      <c r="O10" s="171"/>
      <c r="P10" s="171"/>
      <c r="Q10" s="171"/>
      <c r="R10" s="171"/>
      <c r="S10" s="171"/>
      <c r="T10" s="171"/>
      <c r="U10" s="171"/>
      <c r="V10" s="171"/>
      <c r="W10" s="171"/>
      <c r="X10" s="171"/>
      <c r="Y10" s="171"/>
      <c r="Z10" s="171"/>
    </row>
    <row r="11" spans="1:26" ht="45.75" customHeight="1" x14ac:dyDescent="0.25">
      <c r="A11" s="1895"/>
      <c r="B11" s="174" t="s">
        <v>85</v>
      </c>
      <c r="C11" s="1896" t="s">
        <v>2008</v>
      </c>
      <c r="D11" s="1897"/>
      <c r="E11" s="1897"/>
      <c r="F11" s="1897"/>
      <c r="G11" s="1897"/>
      <c r="H11" s="1897"/>
      <c r="I11" s="1897"/>
      <c r="J11" s="1897"/>
      <c r="K11" s="1897"/>
      <c r="L11" s="1897"/>
      <c r="M11" s="1898"/>
      <c r="N11" s="1010"/>
      <c r="O11" s="171"/>
      <c r="P11" s="171"/>
      <c r="Q11" s="171"/>
      <c r="R11" s="171"/>
      <c r="S11" s="171"/>
      <c r="T11" s="171"/>
      <c r="U11" s="171"/>
      <c r="V11" s="171"/>
      <c r="W11" s="171"/>
      <c r="X11" s="171"/>
      <c r="Y11" s="171"/>
      <c r="Z11" s="171"/>
    </row>
    <row r="12" spans="1:26" ht="239.25" customHeight="1" x14ac:dyDescent="0.25">
      <c r="A12" s="1895"/>
      <c r="B12" s="174" t="s">
        <v>1021</v>
      </c>
      <c r="C12" s="1896" t="s">
        <v>2009</v>
      </c>
      <c r="D12" s="1897"/>
      <c r="E12" s="1897"/>
      <c r="F12" s="1897"/>
      <c r="G12" s="1897"/>
      <c r="H12" s="1897"/>
      <c r="I12" s="1897"/>
      <c r="J12" s="1897"/>
      <c r="K12" s="1897"/>
      <c r="L12" s="1897"/>
      <c r="M12" s="1898"/>
      <c r="N12" s="1010"/>
      <c r="O12" s="171"/>
      <c r="P12" s="171"/>
      <c r="Q12" s="171"/>
      <c r="R12" s="171"/>
      <c r="S12" s="171"/>
      <c r="T12" s="171"/>
      <c r="U12" s="171"/>
      <c r="V12" s="171"/>
      <c r="W12" s="171"/>
      <c r="X12" s="171"/>
      <c r="Y12" s="171"/>
      <c r="Z12" s="171"/>
    </row>
    <row r="13" spans="1:26" ht="60.75" customHeight="1" x14ac:dyDescent="0.25">
      <c r="A13" s="1895"/>
      <c r="B13" s="174" t="s">
        <v>1023</v>
      </c>
      <c r="C13" s="1896" t="s">
        <v>2010</v>
      </c>
      <c r="D13" s="1897"/>
      <c r="E13" s="1897"/>
      <c r="F13" s="1897"/>
      <c r="G13" s="1897"/>
      <c r="H13" s="1897"/>
      <c r="I13" s="1897"/>
      <c r="J13" s="1897"/>
      <c r="K13" s="1897"/>
      <c r="L13" s="1897"/>
      <c r="M13" s="1898"/>
      <c r="N13" s="1010"/>
      <c r="O13" s="171"/>
      <c r="P13" s="171"/>
      <c r="Q13" s="171"/>
      <c r="R13" s="171"/>
      <c r="S13" s="171"/>
      <c r="T13" s="171"/>
      <c r="U13" s="171"/>
      <c r="V13" s="171"/>
      <c r="W13" s="171"/>
      <c r="X13" s="171"/>
      <c r="Y13" s="171"/>
      <c r="Z13" s="171"/>
    </row>
    <row r="14" spans="1:26" ht="47.25" customHeight="1" x14ac:dyDescent="0.25">
      <c r="A14" s="1895"/>
      <c r="B14" s="1925" t="s">
        <v>1025</v>
      </c>
      <c r="C14" s="1926" t="s">
        <v>551</v>
      </c>
      <c r="D14" s="1911"/>
      <c r="E14" s="190" t="s">
        <v>1026</v>
      </c>
      <c r="F14" s="1910" t="s">
        <v>552</v>
      </c>
      <c r="G14" s="1897"/>
      <c r="H14" s="1897"/>
      <c r="I14" s="1897"/>
      <c r="J14" s="1897"/>
      <c r="K14" s="1897"/>
      <c r="L14" s="1897"/>
      <c r="M14" s="1898"/>
      <c r="N14" s="1010"/>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010"/>
      <c r="O15" s="171"/>
      <c r="P15" s="171"/>
      <c r="Q15" s="171"/>
      <c r="R15" s="171"/>
      <c r="S15" s="171"/>
      <c r="T15" s="171"/>
      <c r="U15" s="171"/>
      <c r="V15" s="171"/>
      <c r="W15" s="171"/>
      <c r="X15" s="171"/>
      <c r="Y15" s="171"/>
      <c r="Z15" s="171"/>
    </row>
    <row r="16" spans="1:26" ht="15.75" customHeight="1" x14ac:dyDescent="0.25">
      <c r="A16" s="1904" t="s">
        <v>48</v>
      </c>
      <c r="B16" s="191" t="s">
        <v>87</v>
      </c>
      <c r="C16" s="1896" t="s">
        <v>553</v>
      </c>
      <c r="D16" s="1897"/>
      <c r="E16" s="1897"/>
      <c r="F16" s="1897"/>
      <c r="G16" s="1897"/>
      <c r="H16" s="1897"/>
      <c r="I16" s="1897"/>
      <c r="J16" s="1897"/>
      <c r="K16" s="1897"/>
      <c r="L16" s="1897"/>
      <c r="M16" s="1898"/>
      <c r="N16" s="1010"/>
      <c r="O16" s="171"/>
      <c r="P16" s="171"/>
      <c r="Q16" s="171"/>
      <c r="R16" s="171"/>
      <c r="S16" s="171"/>
      <c r="T16" s="171"/>
      <c r="U16" s="171"/>
      <c r="V16" s="171"/>
      <c r="W16" s="171"/>
      <c r="X16" s="171"/>
      <c r="Y16" s="171"/>
      <c r="Z16" s="171"/>
    </row>
    <row r="17" spans="1:26" ht="43.5" customHeight="1" x14ac:dyDescent="0.25">
      <c r="A17" s="1895"/>
      <c r="B17" s="191" t="s">
        <v>1028</v>
      </c>
      <c r="C17" s="1896" t="s">
        <v>2011</v>
      </c>
      <c r="D17" s="1897"/>
      <c r="E17" s="1897"/>
      <c r="F17" s="1897"/>
      <c r="G17" s="1897"/>
      <c r="H17" s="1897"/>
      <c r="I17" s="1897"/>
      <c r="J17" s="1897"/>
      <c r="K17" s="1897"/>
      <c r="L17" s="1897"/>
      <c r="M17" s="1898"/>
      <c r="N17" s="1010"/>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2126" t="s">
        <v>2012</v>
      </c>
      <c r="G23" s="2126"/>
      <c r="H23" s="2126"/>
      <c r="I23" s="2126"/>
      <c r="J23" s="2126"/>
      <c r="K23" s="2126"/>
      <c r="L23" s="2126"/>
      <c r="M23" s="2133"/>
      <c r="N23" s="1010"/>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t="s">
        <v>933</v>
      </c>
      <c r="H26" s="208"/>
      <c r="I26" s="201" t="s">
        <v>106</v>
      </c>
      <c r="J26" s="202"/>
      <c r="K26" s="208"/>
      <c r="L26" s="187"/>
      <c r="M26" s="188"/>
      <c r="N26" s="1010"/>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95"/>
      <c r="B30" s="214"/>
      <c r="C30" s="218" t="s">
        <v>110</v>
      </c>
      <c r="D30" s="219">
        <v>2</v>
      </c>
      <c r="E30" s="208"/>
      <c r="F30" s="220" t="s">
        <v>112</v>
      </c>
      <c r="G30" s="203">
        <v>2022</v>
      </c>
      <c r="H30" s="208"/>
      <c r="I30" s="220" t="s">
        <v>113</v>
      </c>
      <c r="J30" s="1910" t="s">
        <v>2013</v>
      </c>
      <c r="K30" s="1946"/>
      <c r="L30" s="223"/>
      <c r="M30" s="224"/>
      <c r="N30" s="1010"/>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95"/>
      <c r="B33" s="1906"/>
      <c r="C33" s="227" t="s">
        <v>115</v>
      </c>
      <c r="D33" s="202">
        <v>2023</v>
      </c>
      <c r="E33" s="228"/>
      <c r="F33" s="208" t="s">
        <v>116</v>
      </c>
      <c r="G33" s="229" t="s">
        <v>997</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21</v>
      </c>
      <c r="E37" s="223"/>
      <c r="F37" s="221">
        <v>21</v>
      </c>
      <c r="G37" s="223"/>
      <c r="H37" s="221">
        <v>21</v>
      </c>
      <c r="I37" s="223"/>
      <c r="J37" s="221">
        <v>21</v>
      </c>
      <c r="K37" s="223"/>
      <c r="L37" s="221">
        <v>21</v>
      </c>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v>21</v>
      </c>
      <c r="E39" s="223"/>
      <c r="F39" s="221">
        <v>21</v>
      </c>
      <c r="G39" s="223"/>
      <c r="H39" s="221">
        <v>21</v>
      </c>
      <c r="I39" s="223"/>
      <c r="J39" s="221">
        <v>21</v>
      </c>
      <c r="K39" s="223"/>
      <c r="L39" s="221">
        <v>21</v>
      </c>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v>21</v>
      </c>
      <c r="E41" s="223"/>
      <c r="F41" s="221">
        <v>21</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v>252</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t="s">
        <v>1087</v>
      </c>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t="s">
        <v>933</v>
      </c>
      <c r="E47" s="202"/>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98.25" customHeight="1" x14ac:dyDescent="0.25">
      <c r="A49" s="1895"/>
      <c r="B49" s="174" t="s">
        <v>139</v>
      </c>
      <c r="C49" s="1896" t="s">
        <v>2014</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2015</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558</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1575</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150</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557</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594" t="s">
        <v>559</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c r="D58" s="2134"/>
      <c r="E58" s="2134"/>
      <c r="F58" s="2134"/>
      <c r="G58" s="2134"/>
      <c r="H58" s="2134"/>
      <c r="I58" s="2134"/>
      <c r="J58" s="2134"/>
      <c r="K58" s="2134"/>
      <c r="L58" s="2134"/>
      <c r="M58" s="2135"/>
      <c r="N58" s="171"/>
      <c r="O58" s="171"/>
      <c r="P58" s="171"/>
      <c r="Q58" s="171"/>
      <c r="R58" s="171"/>
      <c r="S58" s="171"/>
      <c r="T58" s="171"/>
      <c r="U58" s="171"/>
      <c r="V58" s="171"/>
      <c r="W58" s="171"/>
      <c r="X58" s="171"/>
      <c r="Y58" s="171"/>
      <c r="Z58" s="171"/>
    </row>
    <row r="59" spans="1:26" ht="15.75" customHeight="1" x14ac:dyDescent="0.25">
      <c r="A59" s="1894" t="s">
        <v>156</v>
      </c>
      <c r="B59" s="255" t="s">
        <v>157</v>
      </c>
      <c r="C59" s="1896" t="s">
        <v>2016</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6" t="s">
        <v>1828</v>
      </c>
      <c r="D60" s="1942"/>
      <c r="E60" s="1942"/>
      <c r="F60" s="1942"/>
      <c r="G60" s="1942"/>
      <c r="H60" s="1942"/>
      <c r="I60" s="1942"/>
      <c r="J60" s="1942"/>
      <c r="K60" s="1942"/>
      <c r="L60" s="1942"/>
      <c r="M60" s="1943"/>
      <c r="N60" s="171"/>
      <c r="O60" s="171"/>
      <c r="P60" s="171"/>
      <c r="Q60" s="171"/>
      <c r="R60" s="171"/>
      <c r="S60" s="171"/>
      <c r="T60" s="171"/>
      <c r="U60" s="171"/>
      <c r="V60" s="171"/>
      <c r="W60" s="171"/>
      <c r="X60" s="171"/>
      <c r="Y60" s="171"/>
      <c r="Z60" s="171"/>
    </row>
    <row r="61" spans="1:26" ht="30" customHeight="1" thickBot="1" x14ac:dyDescent="0.3">
      <c r="A61" s="1895"/>
      <c r="B61" s="256" t="s">
        <v>79</v>
      </c>
      <c r="C61" s="1896" t="s">
        <v>150</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J30:K30"/>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hyperlinks>
    <hyperlink ref="C57" r:id="rId1" xr:uid="{00000000-0004-0000-5700-000000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tint="-0.249977111117893"/>
  </sheetPr>
  <dimension ref="A1:Z62"/>
  <sheetViews>
    <sheetView topLeftCell="C16" zoomScale="99" zoomScaleNormal="99" workbookViewId="0">
      <selection activeCell="C16" sqref="C16:M16"/>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6384" width="11.42578125" style="1"/>
  </cols>
  <sheetData>
    <row r="1" spans="1:26" s="172" customFormat="1" ht="15.75" customHeight="1" thickBot="1" x14ac:dyDescent="0.3">
      <c r="A1" s="167"/>
      <c r="B1" s="168" t="s">
        <v>2017</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51.75" customHeight="1" x14ac:dyDescent="0.25">
      <c r="A2" s="1542" t="s">
        <v>67</v>
      </c>
      <c r="B2" s="106" t="s">
        <v>68</v>
      </c>
      <c r="C2" s="2069" t="s">
        <v>2018</v>
      </c>
      <c r="D2" s="2070"/>
      <c r="E2" s="2070"/>
      <c r="F2" s="2070"/>
      <c r="G2" s="2070"/>
      <c r="H2" s="2070"/>
      <c r="I2" s="2070"/>
      <c r="J2" s="2070"/>
      <c r="K2" s="2070"/>
      <c r="L2" s="2070"/>
      <c r="M2" s="2071"/>
    </row>
    <row r="3" spans="1:26" ht="31.5" x14ac:dyDescent="0.25">
      <c r="A3" s="1543"/>
      <c r="B3" s="13" t="s">
        <v>1016</v>
      </c>
      <c r="C3" s="2053" t="s">
        <v>838</v>
      </c>
      <c r="D3" s="2054"/>
      <c r="E3" s="2054"/>
      <c r="F3" s="2054"/>
      <c r="G3" s="2054"/>
      <c r="H3" s="2054"/>
      <c r="I3" s="2054"/>
      <c r="J3" s="2054"/>
      <c r="K3" s="2054"/>
      <c r="L3" s="2054"/>
      <c r="M3" s="2055"/>
    </row>
    <row r="4" spans="1:26" ht="59.25" customHeight="1" x14ac:dyDescent="0.25">
      <c r="A4" s="1543"/>
      <c r="B4" s="65" t="s">
        <v>72</v>
      </c>
      <c r="C4" s="1849" t="s">
        <v>241</v>
      </c>
      <c r="D4" s="1850"/>
      <c r="E4" s="2056"/>
      <c r="F4" s="1553" t="s">
        <v>74</v>
      </c>
      <c r="G4" s="1554"/>
      <c r="H4" s="162">
        <v>59</v>
      </c>
      <c r="I4" s="101"/>
      <c r="J4" s="101"/>
      <c r="K4" s="101"/>
      <c r="L4" s="101"/>
      <c r="M4" s="100"/>
    </row>
    <row r="5" spans="1:26" ht="28.5" customHeight="1" x14ac:dyDescent="0.25">
      <c r="A5" s="1543"/>
      <c r="B5" s="65" t="s">
        <v>75</v>
      </c>
      <c r="C5" s="928" t="s">
        <v>1018</v>
      </c>
      <c r="D5" s="567"/>
      <c r="E5" s="567"/>
      <c r="F5" s="567"/>
      <c r="G5" s="567"/>
      <c r="H5" s="567"/>
      <c r="I5" s="567"/>
      <c r="J5" s="567"/>
      <c r="K5" s="567"/>
      <c r="L5" s="567"/>
      <c r="M5" s="568"/>
    </row>
    <row r="6" spans="1:26" ht="21" customHeight="1" x14ac:dyDescent="0.25">
      <c r="A6" s="1543"/>
      <c r="B6" s="65" t="s">
        <v>76</v>
      </c>
      <c r="C6" s="1685" t="s">
        <v>1447</v>
      </c>
      <c r="D6" s="1686"/>
      <c r="E6" s="1686"/>
      <c r="F6" s="1686"/>
      <c r="G6" s="1686"/>
      <c r="H6" s="1686"/>
      <c r="I6" s="1686"/>
      <c r="J6" s="1686"/>
      <c r="K6" s="1686"/>
      <c r="L6" s="1686"/>
      <c r="M6" s="1688"/>
    </row>
    <row r="7" spans="1:26" x14ac:dyDescent="0.25">
      <c r="A7" s="1543"/>
      <c r="B7" s="13" t="s">
        <v>929</v>
      </c>
      <c r="C7" s="1" t="s">
        <v>464</v>
      </c>
      <c r="D7" s="567"/>
      <c r="E7" s="99"/>
      <c r="F7" s="99"/>
      <c r="G7" s="98"/>
      <c r="H7" s="571" t="s">
        <v>79</v>
      </c>
      <c r="I7" s="1" t="s">
        <v>1448</v>
      </c>
      <c r="J7" s="567"/>
      <c r="K7" s="567"/>
      <c r="L7" s="567"/>
      <c r="M7" s="568"/>
    </row>
    <row r="8" spans="1:26" x14ac:dyDescent="0.25">
      <c r="A8" s="1543"/>
      <c r="B8" s="1689" t="s">
        <v>77</v>
      </c>
      <c r="C8" s="96"/>
      <c r="D8" s="95"/>
      <c r="E8" s="95"/>
      <c r="F8" s="1711" t="s">
        <v>1265</v>
      </c>
      <c r="G8" s="1711"/>
      <c r="H8" s="95"/>
      <c r="I8" s="1711" t="s">
        <v>2019</v>
      </c>
      <c r="J8" s="1711"/>
      <c r="K8" s="95"/>
      <c r="L8" s="61"/>
      <c r="M8" s="60"/>
    </row>
    <row r="9" spans="1:26" ht="15.75" customHeight="1" x14ac:dyDescent="0.25">
      <c r="A9" s="1543"/>
      <c r="B9" s="1690"/>
      <c r="C9" s="1558" t="s">
        <v>170</v>
      </c>
      <c r="D9" s="1559"/>
      <c r="E9" s="76"/>
      <c r="F9" s="1713"/>
      <c r="G9" s="1713"/>
      <c r="H9" s="76"/>
      <c r="I9" s="1713"/>
      <c r="J9" s="1713"/>
      <c r="K9" s="76"/>
      <c r="L9" s="15"/>
      <c r="M9" s="14"/>
    </row>
    <row r="10" spans="1:26" ht="16.5" thickBot="1" x14ac:dyDescent="0.3">
      <c r="A10" s="1543"/>
      <c r="B10" s="1691"/>
      <c r="C10" s="1558" t="s">
        <v>84</v>
      </c>
      <c r="D10" s="1559"/>
      <c r="E10" s="94"/>
      <c r="F10" s="1559" t="s">
        <v>84</v>
      </c>
      <c r="G10" s="1559"/>
      <c r="H10" s="94"/>
      <c r="I10" s="1559" t="s">
        <v>84</v>
      </c>
      <c r="J10" s="1559"/>
      <c r="K10" s="94"/>
      <c r="L10" s="16"/>
      <c r="M10" s="48"/>
    </row>
    <row r="11" spans="1:26" ht="69" customHeight="1" x14ac:dyDescent="0.25">
      <c r="A11" s="1543"/>
      <c r="B11" s="13" t="s">
        <v>85</v>
      </c>
      <c r="C11" s="2445" t="s">
        <v>2020</v>
      </c>
      <c r="D11" s="2446"/>
      <c r="E11" s="2446"/>
      <c r="F11" s="2446"/>
      <c r="G11" s="2446"/>
      <c r="H11" s="2446"/>
      <c r="I11" s="2446"/>
      <c r="J11" s="2446"/>
      <c r="K11" s="2446"/>
      <c r="L11" s="2446"/>
      <c r="M11" s="2447"/>
    </row>
    <row r="12" spans="1:26" ht="41.45" customHeight="1" x14ac:dyDescent="0.25">
      <c r="A12" s="1543"/>
      <c r="B12" s="13" t="s">
        <v>1021</v>
      </c>
      <c r="C12" s="1724" t="s">
        <v>2021</v>
      </c>
      <c r="D12" s="1725"/>
      <c r="E12" s="1725"/>
      <c r="F12" s="1725"/>
      <c r="G12" s="1725"/>
      <c r="H12" s="1725"/>
      <c r="I12" s="1725"/>
      <c r="J12" s="1725"/>
      <c r="K12" s="1725"/>
      <c r="L12" s="1725"/>
      <c r="M12" s="1726"/>
    </row>
    <row r="13" spans="1:26" ht="45" customHeight="1" x14ac:dyDescent="0.25">
      <c r="A13" s="1543"/>
      <c r="B13" s="13" t="s">
        <v>1023</v>
      </c>
      <c r="C13" s="2448" t="s">
        <v>2022</v>
      </c>
      <c r="D13" s="2449"/>
      <c r="E13" s="2449"/>
      <c r="F13" s="2449"/>
      <c r="G13" s="2449"/>
      <c r="H13" s="2449"/>
      <c r="I13" s="2449"/>
      <c r="J13" s="2449"/>
      <c r="K13" s="2449"/>
      <c r="L13" s="2449"/>
      <c r="M13" s="2450"/>
    </row>
    <row r="14" spans="1:26" ht="66.75" customHeight="1" x14ac:dyDescent="0.25">
      <c r="A14" s="1543"/>
      <c r="B14" s="1689" t="s">
        <v>1025</v>
      </c>
      <c r="C14" s="1738" t="s">
        <v>1483</v>
      </c>
      <c r="D14" s="1768"/>
      <c r="E14" s="127" t="s">
        <v>1026</v>
      </c>
      <c r="F14" s="1767" t="s">
        <v>535</v>
      </c>
      <c r="G14" s="1739"/>
      <c r="H14" s="1739"/>
      <c r="I14" s="1739"/>
      <c r="J14" s="1739"/>
      <c r="K14" s="1739"/>
      <c r="L14" s="1739"/>
      <c r="M14" s="1740"/>
    </row>
    <row r="15" spans="1:26" x14ac:dyDescent="0.25">
      <c r="A15" s="1543"/>
      <c r="B15" s="1690"/>
      <c r="C15" s="1724"/>
      <c r="D15" s="1725"/>
      <c r="E15" s="1725"/>
      <c r="F15" s="1725"/>
      <c r="G15" s="1725"/>
      <c r="H15" s="1725"/>
      <c r="I15" s="1725"/>
      <c r="J15" s="1725"/>
      <c r="K15" s="1725"/>
      <c r="L15" s="1725"/>
      <c r="M15" s="1726"/>
    </row>
    <row r="16" spans="1:26" x14ac:dyDescent="0.25">
      <c r="A16" s="1698" t="s">
        <v>48</v>
      </c>
      <c r="B16" s="12" t="s">
        <v>87</v>
      </c>
      <c r="C16" s="2066" t="s">
        <v>666</v>
      </c>
      <c r="D16" s="2067"/>
      <c r="E16" s="2067"/>
      <c r="F16" s="2067"/>
      <c r="G16" s="2067"/>
      <c r="H16" s="2067"/>
      <c r="I16" s="2067"/>
      <c r="J16" s="2067"/>
      <c r="K16" s="2067"/>
      <c r="L16" s="2067"/>
      <c r="M16" s="2068"/>
    </row>
    <row r="17" spans="1:13" ht="56.25" customHeight="1" x14ac:dyDescent="0.25">
      <c r="A17" s="1699"/>
      <c r="B17" s="12" t="s">
        <v>1028</v>
      </c>
      <c r="C17" s="2363" t="s">
        <v>2023</v>
      </c>
      <c r="D17" s="2364"/>
      <c r="E17" s="2364"/>
      <c r="F17" s="2364"/>
      <c r="G17" s="2364"/>
      <c r="H17" s="2364"/>
      <c r="I17" s="2364"/>
      <c r="J17" s="2364"/>
      <c r="K17" s="2364"/>
      <c r="L17" s="2364"/>
      <c r="M17" s="2365"/>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1453</v>
      </c>
      <c r="F23" s="1857" t="s">
        <v>2024</v>
      </c>
      <c r="G23" s="1857"/>
      <c r="H23" s="1857"/>
      <c r="I23" s="1857"/>
      <c r="J23" s="1857"/>
      <c r="K23" s="1857"/>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67.5" customHeight="1" x14ac:dyDescent="0.25">
      <c r="A30" s="1699"/>
      <c r="B30" s="70"/>
      <c r="C30" s="329" t="s">
        <v>110</v>
      </c>
      <c r="D30" s="576">
        <v>0.95</v>
      </c>
      <c r="E30" s="146"/>
      <c r="F30" s="145" t="s">
        <v>112</v>
      </c>
      <c r="G30" s="573" t="s">
        <v>1454</v>
      </c>
      <c r="H30" s="146"/>
      <c r="I30" s="145" t="s">
        <v>113</v>
      </c>
      <c r="J30" s="2040" t="s">
        <v>1455</v>
      </c>
      <c r="K30" s="2041"/>
      <c r="L30" s="2042"/>
      <c r="M30" s="164"/>
    </row>
    <row r="31" spans="1:13" hidden="1"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74">
        <v>2023</v>
      </c>
      <c r="E33" s="54"/>
      <c r="F33" s="146" t="s">
        <v>116</v>
      </c>
      <c r="G33" s="335" t="s">
        <v>1031</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0.95</v>
      </c>
      <c r="F37" s="30">
        <v>2024</v>
      </c>
      <c r="G37" s="538">
        <v>0.95</v>
      </c>
      <c r="H37" s="166">
        <v>2025</v>
      </c>
      <c r="I37" s="538">
        <v>0.95</v>
      </c>
      <c r="J37" s="166">
        <v>2026</v>
      </c>
      <c r="K37" s="538">
        <v>0.95</v>
      </c>
      <c r="L37" s="166">
        <v>2027</v>
      </c>
      <c r="M37" s="538">
        <v>0.95</v>
      </c>
    </row>
    <row r="38" spans="1:13" x14ac:dyDescent="0.25">
      <c r="A38" s="1699"/>
      <c r="B38" s="1528"/>
      <c r="C38" s="37"/>
      <c r="D38" s="35" t="s">
        <v>123</v>
      </c>
      <c r="E38" s="34"/>
      <c r="F38" s="35" t="s">
        <v>124</v>
      </c>
      <c r="G38" s="35"/>
      <c r="H38" s="43" t="s">
        <v>125</v>
      </c>
      <c r="I38" s="43"/>
      <c r="J38" s="43" t="s">
        <v>126</v>
      </c>
      <c r="K38" s="35"/>
      <c r="L38" s="35" t="s">
        <v>127</v>
      </c>
      <c r="M38" s="42"/>
    </row>
    <row r="39" spans="1:13" x14ac:dyDescent="0.25">
      <c r="A39" s="1699"/>
      <c r="B39" s="1528"/>
      <c r="C39" s="37"/>
      <c r="D39" s="166">
        <v>2028</v>
      </c>
      <c r="E39" s="538">
        <v>0.95</v>
      </c>
      <c r="F39" s="166">
        <v>2029</v>
      </c>
      <c r="G39" s="538">
        <v>0.95</v>
      </c>
      <c r="H39" s="166">
        <v>2030</v>
      </c>
      <c r="I39" s="538">
        <v>0.95</v>
      </c>
      <c r="J39" s="166">
        <v>2031</v>
      </c>
      <c r="K39" s="538">
        <v>0.95</v>
      </c>
      <c r="L39" s="166">
        <v>2032</v>
      </c>
      <c r="M39" s="538">
        <v>0.95</v>
      </c>
    </row>
    <row r="40" spans="1:13" x14ac:dyDescent="0.25">
      <c r="A40" s="1699"/>
      <c r="B40" s="1528"/>
      <c r="C40" s="37"/>
      <c r="D40" s="35" t="s">
        <v>1456</v>
      </c>
      <c r="E40" s="35"/>
      <c r="F40" s="35"/>
      <c r="G40" s="35"/>
      <c r="H40" s="43"/>
      <c r="I40" s="43"/>
      <c r="J40" s="43"/>
      <c r="K40" s="35"/>
      <c r="L40" s="35"/>
      <c r="M40" s="42"/>
    </row>
    <row r="41" spans="1:13" x14ac:dyDescent="0.25">
      <c r="A41" s="1699"/>
      <c r="B41" s="1528"/>
      <c r="C41" s="37"/>
      <c r="D41" s="29">
        <v>0.95</v>
      </c>
      <c r="E41" s="538"/>
      <c r="F41" s="34"/>
      <c r="G41" s="35"/>
      <c r="H41" s="34"/>
      <c r="I41" s="35"/>
      <c r="J41" s="34"/>
      <c r="K41" s="35"/>
      <c r="L41" s="34"/>
      <c r="M41" s="35"/>
    </row>
    <row r="42" spans="1:13" x14ac:dyDescent="0.25">
      <c r="A42" s="1699"/>
      <c r="B42" s="1528"/>
      <c r="C42" s="37"/>
      <c r="D42" s="34"/>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2046" t="s">
        <v>137</v>
      </c>
      <c r="G46" s="2047"/>
      <c r="H46" s="2048"/>
      <c r="I46" s="2048"/>
      <c r="J46" s="2049"/>
      <c r="K46" s="156" t="s">
        <v>1453</v>
      </c>
      <c r="L46" s="1532"/>
      <c r="M46" s="1533"/>
    </row>
    <row r="47" spans="1:13" x14ac:dyDescent="0.25">
      <c r="A47" s="1699"/>
      <c r="B47" s="1528"/>
      <c r="C47" s="20"/>
      <c r="D47" s="19"/>
      <c r="E47" s="161" t="s">
        <v>100</v>
      </c>
      <c r="F47" s="2046"/>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3" ht="48" customHeight="1" x14ac:dyDescent="0.25">
      <c r="A49" s="1699"/>
      <c r="B49" s="13" t="s">
        <v>139</v>
      </c>
      <c r="C49" s="2363" t="s">
        <v>2025</v>
      </c>
      <c r="D49" s="2364"/>
      <c r="E49" s="2364"/>
      <c r="F49" s="2364"/>
      <c r="G49" s="2364"/>
      <c r="H49" s="2364"/>
      <c r="I49" s="2364"/>
      <c r="J49" s="2364"/>
      <c r="K49" s="2364"/>
      <c r="L49" s="2364"/>
      <c r="M49" s="2365"/>
    </row>
    <row r="50" spans="1:13" ht="27.75" customHeight="1" x14ac:dyDescent="0.25">
      <c r="A50" s="1699"/>
      <c r="B50" s="12" t="s">
        <v>141</v>
      </c>
      <c r="C50" s="2363" t="s">
        <v>2026</v>
      </c>
      <c r="D50" s="2364"/>
      <c r="E50" s="2364"/>
      <c r="F50" s="2364"/>
      <c r="G50" s="2364"/>
      <c r="H50" s="2364"/>
      <c r="I50" s="2364"/>
      <c r="J50" s="2364"/>
      <c r="K50" s="2364"/>
      <c r="L50" s="2364"/>
      <c r="M50" s="2365"/>
    </row>
    <row r="51" spans="1:13" ht="22.5" customHeight="1" x14ac:dyDescent="0.25">
      <c r="A51" s="1699"/>
      <c r="B51" s="12" t="s">
        <v>143</v>
      </c>
      <c r="C51" s="1724" t="s">
        <v>1459</v>
      </c>
      <c r="D51" s="1725"/>
      <c r="E51" s="1725"/>
      <c r="F51" s="1725"/>
      <c r="G51" s="1725"/>
      <c r="H51" s="1725"/>
      <c r="I51" s="1725"/>
      <c r="J51" s="1725"/>
      <c r="K51" s="1725"/>
      <c r="L51" s="1725"/>
      <c r="M51" s="1726"/>
    </row>
    <row r="52" spans="1:13" ht="15.75" customHeight="1" x14ac:dyDescent="0.25">
      <c r="A52" s="1699"/>
      <c r="B52" s="12" t="s">
        <v>144</v>
      </c>
      <c r="C52" s="2023" t="s">
        <v>342</v>
      </c>
      <c r="D52" s="2024"/>
      <c r="E52" s="2024"/>
      <c r="F52" s="2024"/>
      <c r="G52" s="2024"/>
      <c r="H52" s="2024"/>
      <c r="I52" s="2024"/>
      <c r="J52" s="2024"/>
      <c r="K52" s="2024"/>
      <c r="L52" s="2024"/>
      <c r="M52" s="2025"/>
    </row>
    <row r="53" spans="1:13" ht="15.75" customHeight="1" x14ac:dyDescent="0.25">
      <c r="A53" s="1506" t="s">
        <v>60</v>
      </c>
      <c r="B53" s="7" t="s">
        <v>145</v>
      </c>
      <c r="C53" s="2029" t="s">
        <v>2027</v>
      </c>
      <c r="D53" s="2030"/>
      <c r="E53" s="2030"/>
      <c r="F53" s="2030"/>
      <c r="G53" s="2030"/>
      <c r="H53" s="2030"/>
      <c r="I53" s="2030"/>
      <c r="J53" s="2030"/>
      <c r="K53" s="2030"/>
      <c r="L53" s="2030"/>
      <c r="M53" s="2031"/>
    </row>
    <row r="54" spans="1:13" ht="15.75" customHeight="1" x14ac:dyDescent="0.25">
      <c r="A54" s="1507"/>
      <c r="B54" s="7" t="s">
        <v>147</v>
      </c>
      <c r="C54" s="2029" t="s">
        <v>1460</v>
      </c>
      <c r="D54" s="2030"/>
      <c r="E54" s="2030"/>
      <c r="F54" s="2030"/>
      <c r="G54" s="2030"/>
      <c r="H54" s="2030"/>
      <c r="I54" s="2030"/>
      <c r="J54" s="2030"/>
      <c r="K54" s="2030"/>
      <c r="L54" s="2030"/>
      <c r="M54" s="2031"/>
    </row>
    <row r="55" spans="1:13" ht="15.75" customHeight="1" x14ac:dyDescent="0.25">
      <c r="A55" s="1507"/>
      <c r="B55" s="7" t="s">
        <v>149</v>
      </c>
      <c r="C55" s="2029" t="s">
        <v>1448</v>
      </c>
      <c r="D55" s="2030"/>
      <c r="E55" s="2030"/>
      <c r="F55" s="2030"/>
      <c r="G55" s="2030"/>
      <c r="H55" s="2030"/>
      <c r="I55" s="2030"/>
      <c r="J55" s="2030"/>
      <c r="K55" s="2030"/>
      <c r="L55" s="2030"/>
      <c r="M55" s="2031"/>
    </row>
    <row r="56" spans="1:13" ht="15.75" customHeight="1" x14ac:dyDescent="0.25">
      <c r="A56" s="1507"/>
      <c r="B56" s="8" t="s">
        <v>151</v>
      </c>
      <c r="C56" s="2029" t="s">
        <v>1461</v>
      </c>
      <c r="D56" s="2030"/>
      <c r="E56" s="2030"/>
      <c r="F56" s="2030"/>
      <c r="G56" s="2030"/>
      <c r="H56" s="2030"/>
      <c r="I56" s="2030"/>
      <c r="J56" s="2030"/>
      <c r="K56" s="2030"/>
      <c r="L56" s="2030"/>
      <c r="M56" s="2031"/>
    </row>
    <row r="57" spans="1:13" ht="15.75" customHeight="1" x14ac:dyDescent="0.25">
      <c r="A57" s="1507"/>
      <c r="B57" s="7" t="s">
        <v>153</v>
      </c>
      <c r="C57" s="1856" t="s">
        <v>530</v>
      </c>
      <c r="D57" s="2443"/>
      <c r="E57" s="2443"/>
      <c r="F57" s="2443"/>
      <c r="G57" s="2443"/>
      <c r="H57" s="2443"/>
      <c r="I57" s="2443"/>
      <c r="J57" s="2443"/>
      <c r="K57" s="2443"/>
      <c r="L57" s="2443"/>
      <c r="M57" s="2444"/>
    </row>
    <row r="58" spans="1:13" ht="16.5" thickBot="1" x14ac:dyDescent="0.3">
      <c r="A58" s="1510"/>
      <c r="B58" s="7" t="s">
        <v>155</v>
      </c>
      <c r="C58" s="2029">
        <v>3214906897</v>
      </c>
      <c r="D58" s="2030"/>
      <c r="E58" s="2030"/>
      <c r="F58" s="2030"/>
      <c r="G58" s="2030"/>
      <c r="H58" s="2030"/>
      <c r="I58" s="2030"/>
      <c r="J58" s="2030"/>
      <c r="K58" s="2030"/>
      <c r="L58" s="2030"/>
      <c r="M58" s="2031"/>
    </row>
    <row r="59" spans="1:13" ht="15.75" customHeight="1" x14ac:dyDescent="0.25">
      <c r="A59" s="1506" t="s">
        <v>156</v>
      </c>
      <c r="B59" s="6" t="s">
        <v>157</v>
      </c>
      <c r="C59" s="2023" t="s">
        <v>1474</v>
      </c>
      <c r="D59" s="2024"/>
      <c r="E59" s="2024"/>
      <c r="F59" s="2024"/>
      <c r="G59" s="2024"/>
      <c r="H59" s="2024"/>
      <c r="I59" s="2024"/>
      <c r="J59" s="2024"/>
      <c r="K59" s="2024"/>
      <c r="L59" s="2024"/>
      <c r="M59" s="2025"/>
    </row>
    <row r="60" spans="1:13" ht="30" customHeight="1" x14ac:dyDescent="0.25">
      <c r="A60" s="1507"/>
      <c r="B60" s="6" t="s">
        <v>158</v>
      </c>
      <c r="C60" s="2023" t="s">
        <v>1475</v>
      </c>
      <c r="D60" s="2024"/>
      <c r="E60" s="2024"/>
      <c r="F60" s="2024"/>
      <c r="G60" s="2024"/>
      <c r="H60" s="2024"/>
      <c r="I60" s="2024"/>
      <c r="J60" s="2024"/>
      <c r="K60" s="2024"/>
      <c r="L60" s="2024"/>
      <c r="M60" s="2025"/>
    </row>
    <row r="61" spans="1:13" ht="30" customHeight="1" thickBot="1" x14ac:dyDescent="0.3">
      <c r="A61" s="1507"/>
      <c r="B61" s="5" t="s">
        <v>79</v>
      </c>
      <c r="C61" s="2023" t="s">
        <v>1476</v>
      </c>
      <c r="D61" s="2024"/>
      <c r="E61" s="2024"/>
      <c r="F61" s="2024"/>
      <c r="G61" s="2024"/>
      <c r="H61" s="2024"/>
      <c r="I61" s="2024"/>
      <c r="J61" s="2024"/>
      <c r="K61" s="2024"/>
      <c r="L61" s="2024"/>
      <c r="M61" s="2025"/>
    </row>
    <row r="62" spans="1:13" ht="42.95" customHeight="1" thickBot="1" x14ac:dyDescent="0.3">
      <c r="A62" s="4" t="s">
        <v>64</v>
      </c>
      <c r="B62" s="3"/>
      <c r="C62" s="1755" t="s">
        <v>2028</v>
      </c>
      <c r="D62" s="1708"/>
      <c r="E62" s="1708"/>
      <c r="F62" s="1708"/>
      <c r="G62" s="1708"/>
      <c r="H62" s="1708"/>
      <c r="I62" s="1708"/>
      <c r="J62" s="1708"/>
      <c r="K62" s="1708"/>
      <c r="L62" s="1708"/>
      <c r="M62" s="1709"/>
    </row>
  </sheetData>
  <mergeCells count="50">
    <mergeCell ref="A2:A15"/>
    <mergeCell ref="C2:M2"/>
    <mergeCell ref="C3:M3"/>
    <mergeCell ref="C4:E4"/>
    <mergeCell ref="F4:G4"/>
    <mergeCell ref="C6:M6"/>
    <mergeCell ref="B8:B10"/>
    <mergeCell ref="C9:D9"/>
    <mergeCell ref="C10:D10"/>
    <mergeCell ref="F10:G10"/>
    <mergeCell ref="I10:J10"/>
    <mergeCell ref="C11:M11"/>
    <mergeCell ref="C12:M12"/>
    <mergeCell ref="F8:G9"/>
    <mergeCell ref="I8:J9"/>
    <mergeCell ref="C13:M13"/>
    <mergeCell ref="F23:K23"/>
    <mergeCell ref="B25:B28"/>
    <mergeCell ref="J30:L30"/>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16:A52"/>
    <mergeCell ref="C16:M16"/>
    <mergeCell ref="C17:M17"/>
    <mergeCell ref="A59:A61"/>
    <mergeCell ref="C59:M59"/>
    <mergeCell ref="C60:M60"/>
    <mergeCell ref="C61:M61"/>
    <mergeCell ref="A53:A58"/>
    <mergeCell ref="B35:B44"/>
    <mergeCell ref="C43:M43"/>
    <mergeCell ref="B45:B48"/>
    <mergeCell ref="F46:F47"/>
    <mergeCell ref="B32:B34"/>
    <mergeCell ref="G46:J47"/>
    <mergeCell ref="L46:M47"/>
    <mergeCell ref="B18:B24"/>
  </mergeCells>
  <dataValidations count="7">
    <dataValidation allowBlank="1" showInputMessage="1" showErrorMessage="1" sqref="C4" xr:uid="{00000000-0002-0000-5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800-000002000000}"/>
    <dataValidation allowBlank="1" showInputMessage="1" showErrorMessage="1" prompt="Identifique la meta ODS a que le apunta el indicador de producto. Seleccione de la lista desplegable." sqref="E14" xr:uid="{00000000-0002-0000-5800-000003000000}"/>
    <dataValidation allowBlank="1" showInputMessage="1" showErrorMessage="1" prompt="Identifique el ODS a que le apunta el indicador de producto. Seleccione de la lista desplegable._x000a_" sqref="B14:B15" xr:uid="{00000000-0002-0000-5800-000004000000}"/>
    <dataValidation allowBlank="1" showInputMessage="1" showErrorMessage="1" prompt="Seleccione de la lista desplegable" sqref="B4 B7 H7" xr:uid="{00000000-0002-0000-5800-000005000000}"/>
    <dataValidation type="list" allowBlank="1" showInputMessage="1" showErrorMessage="1" sqref="I7:N7" xr:uid="{00000000-0002-0000-5800-000006000000}">
      <formula1>INDIRECT(#REF!)</formula1>
    </dataValidation>
  </dataValidations>
  <hyperlinks>
    <hyperlink ref="C57:M57" r:id="rId1" display="dmoraa@sdis.gov.co" xr:uid="{00000000-0004-0000-5800-000000000000}"/>
    <hyperlink ref="C57" r:id="rId2" xr:uid="{00000000-0004-0000-58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E75B5"/>
  </sheetPr>
  <dimension ref="A1:Z1001"/>
  <sheetViews>
    <sheetView topLeftCell="A11" workbookViewId="0">
      <selection activeCell="I23" sqref="I23"/>
    </sheetView>
  </sheetViews>
  <sheetFormatPr baseColWidth="10" defaultColWidth="14.42578125" defaultRowHeight="15" customHeight="1" x14ac:dyDescent="0.2"/>
  <cols>
    <col min="1" max="1" width="25.140625" style="1135" customWidth="1"/>
    <col min="2" max="2" width="39.140625" style="1135" customWidth="1"/>
    <col min="3" max="26" width="11.42578125" style="1135" customWidth="1"/>
    <col min="27" max="16384" width="14.42578125" style="1135"/>
  </cols>
  <sheetData>
    <row r="1" spans="1:26" ht="16.5" thickBot="1" x14ac:dyDescent="0.3">
      <c r="A1" s="1130"/>
      <c r="B1" s="1131" t="s">
        <v>965</v>
      </c>
      <c r="C1" s="1132"/>
      <c r="D1" s="1132"/>
      <c r="E1" s="1132"/>
      <c r="F1" s="1132"/>
      <c r="G1" s="1132"/>
      <c r="H1" s="1132"/>
      <c r="I1" s="1132"/>
      <c r="J1" s="1132"/>
      <c r="K1" s="1132"/>
      <c r="L1" s="1132"/>
      <c r="M1" s="1133"/>
      <c r="N1" s="1134"/>
      <c r="O1" s="1134"/>
      <c r="P1" s="1134"/>
      <c r="Q1" s="1134"/>
      <c r="R1" s="1134"/>
      <c r="S1" s="1134"/>
      <c r="T1" s="1134"/>
      <c r="U1" s="1134"/>
      <c r="V1" s="1134"/>
      <c r="W1" s="1134"/>
      <c r="X1" s="1134"/>
      <c r="Y1" s="1134"/>
      <c r="Z1" s="1134"/>
    </row>
    <row r="2" spans="1:26" ht="15.75" x14ac:dyDescent="0.25">
      <c r="A2" s="1588" t="s">
        <v>67</v>
      </c>
      <c r="B2" s="1136" t="s">
        <v>68</v>
      </c>
      <c r="C2" s="1617" t="s">
        <v>966</v>
      </c>
      <c r="D2" s="1618"/>
      <c r="E2" s="1618"/>
      <c r="F2" s="1618"/>
      <c r="G2" s="1618"/>
      <c r="H2" s="1618"/>
      <c r="I2" s="1618"/>
      <c r="J2" s="1618"/>
      <c r="K2" s="1618"/>
      <c r="L2" s="1618"/>
      <c r="M2" s="1619"/>
      <c r="N2" s="1134"/>
      <c r="O2" s="1134"/>
      <c r="P2" s="1134"/>
      <c r="Q2" s="1134"/>
      <c r="R2" s="1134"/>
      <c r="S2" s="1134"/>
      <c r="T2" s="1134"/>
      <c r="U2" s="1134"/>
      <c r="V2" s="1134"/>
      <c r="W2" s="1134"/>
      <c r="X2" s="1134"/>
      <c r="Y2" s="1134"/>
      <c r="Z2" s="1134"/>
    </row>
    <row r="3" spans="1:26" ht="51" customHeight="1" x14ac:dyDescent="0.25">
      <c r="A3" s="1581"/>
      <c r="B3" s="1137" t="s">
        <v>70</v>
      </c>
      <c r="C3" s="1589" t="s">
        <v>967</v>
      </c>
      <c r="D3" s="1620"/>
      <c r="E3" s="1620"/>
      <c r="F3" s="1620"/>
      <c r="G3" s="1620"/>
      <c r="H3" s="1620"/>
      <c r="I3" s="1620"/>
      <c r="J3" s="1620"/>
      <c r="K3" s="1620"/>
      <c r="L3" s="1620"/>
      <c r="M3" s="1621"/>
      <c r="N3" s="1134"/>
      <c r="O3" s="1134"/>
      <c r="P3" s="1134"/>
      <c r="Q3" s="1134"/>
      <c r="R3" s="1134"/>
      <c r="S3" s="1134"/>
      <c r="T3" s="1134"/>
      <c r="U3" s="1134"/>
      <c r="V3" s="1134"/>
      <c r="W3" s="1134"/>
      <c r="X3" s="1134"/>
      <c r="Y3" s="1134"/>
      <c r="Z3" s="1134"/>
    </row>
    <row r="4" spans="1:26" ht="15.75" customHeight="1" x14ac:dyDescent="0.25">
      <c r="A4" s="1581"/>
      <c r="B4" s="1138" t="s">
        <v>72</v>
      </c>
      <c r="C4" s="1139" t="s">
        <v>136</v>
      </c>
      <c r="D4" s="1140"/>
      <c r="E4" s="1141"/>
      <c r="F4" s="1622" t="s">
        <v>74</v>
      </c>
      <c r="G4" s="1623"/>
      <c r="H4" s="1142"/>
      <c r="I4" s="1143" t="s">
        <v>928</v>
      </c>
      <c r="J4" s="1143"/>
      <c r="K4" s="1143"/>
      <c r="L4" s="1143"/>
      <c r="M4" s="1144"/>
      <c r="N4" s="1134"/>
      <c r="O4" s="1134"/>
      <c r="P4" s="1134"/>
      <c r="Q4" s="1134"/>
      <c r="R4" s="1134"/>
      <c r="S4" s="1134"/>
      <c r="T4" s="1134"/>
      <c r="U4" s="1134"/>
      <c r="V4" s="1134"/>
      <c r="W4" s="1134"/>
      <c r="X4" s="1134"/>
      <c r="Y4" s="1134"/>
      <c r="Z4" s="1134"/>
    </row>
    <row r="5" spans="1:26" ht="16.5" customHeight="1" x14ac:dyDescent="0.25">
      <c r="A5" s="1581"/>
      <c r="B5" s="1145" t="s">
        <v>75</v>
      </c>
      <c r="C5" s="1624" t="s">
        <v>342</v>
      </c>
      <c r="D5" s="1596"/>
      <c r="E5" s="1596"/>
      <c r="F5" s="1596"/>
      <c r="G5" s="1596"/>
      <c r="H5" s="1596"/>
      <c r="I5" s="1596"/>
      <c r="J5" s="1596"/>
      <c r="K5" s="1596"/>
      <c r="L5" s="1596"/>
      <c r="M5" s="1625"/>
      <c r="N5" s="1134"/>
      <c r="O5" s="1134"/>
      <c r="P5" s="1134"/>
      <c r="Q5" s="1134"/>
      <c r="R5" s="1134"/>
      <c r="S5" s="1134"/>
      <c r="T5" s="1134"/>
      <c r="U5" s="1134"/>
      <c r="V5" s="1134"/>
      <c r="W5" s="1134"/>
      <c r="X5" s="1134"/>
      <c r="Y5" s="1134"/>
      <c r="Z5" s="1134"/>
    </row>
    <row r="6" spans="1:26" ht="15.75" x14ac:dyDescent="0.25">
      <c r="A6" s="1581"/>
      <c r="B6" s="1138" t="s">
        <v>76</v>
      </c>
      <c r="C6" s="1139" t="s">
        <v>342</v>
      </c>
      <c r="D6" s="1143"/>
      <c r="E6" s="1143"/>
      <c r="F6" s="1143"/>
      <c r="G6" s="1143"/>
      <c r="H6" s="1143"/>
      <c r="I6" s="1143"/>
      <c r="J6" s="1143"/>
      <c r="K6" s="1143"/>
      <c r="L6" s="1143"/>
      <c r="M6" s="1144"/>
      <c r="N6" s="1134"/>
      <c r="O6" s="1134"/>
      <c r="P6" s="1134"/>
      <c r="Q6" s="1134"/>
      <c r="R6" s="1134"/>
      <c r="S6" s="1134"/>
      <c r="T6" s="1134"/>
      <c r="U6" s="1134"/>
      <c r="V6" s="1134"/>
      <c r="W6" s="1134"/>
      <c r="X6" s="1134"/>
      <c r="Y6" s="1134"/>
      <c r="Z6" s="1134"/>
    </row>
    <row r="7" spans="1:26" ht="15.75" x14ac:dyDescent="0.25">
      <c r="A7" s="1581"/>
      <c r="B7" s="1146" t="s">
        <v>929</v>
      </c>
      <c r="C7" s="1626" t="s">
        <v>556</v>
      </c>
      <c r="D7" s="1590"/>
      <c r="E7" s="1147"/>
      <c r="F7" s="1147"/>
      <c r="G7" s="1148"/>
      <c r="H7" s="1149" t="s">
        <v>79</v>
      </c>
      <c r="I7" s="1627" t="s">
        <v>167</v>
      </c>
      <c r="J7" s="1590"/>
      <c r="K7" s="1590"/>
      <c r="L7" s="1590"/>
      <c r="M7" s="1591"/>
      <c r="N7" s="1134"/>
      <c r="O7" s="1134"/>
      <c r="P7" s="1134"/>
      <c r="Q7" s="1134"/>
      <c r="R7" s="1134"/>
      <c r="S7" s="1134"/>
      <c r="T7" s="1134"/>
      <c r="U7" s="1134"/>
      <c r="V7" s="1134"/>
      <c r="W7" s="1134"/>
      <c r="X7" s="1134"/>
      <c r="Y7" s="1134"/>
      <c r="Z7" s="1134"/>
    </row>
    <row r="8" spans="1:26" ht="15.75" x14ac:dyDescent="0.25">
      <c r="A8" s="1581"/>
      <c r="B8" s="1585" t="s">
        <v>77</v>
      </c>
      <c r="C8" s="1150"/>
      <c r="D8" s="1151"/>
      <c r="E8" s="1151"/>
      <c r="F8" s="1151"/>
      <c r="G8" s="1151"/>
      <c r="H8" s="1151"/>
      <c r="I8" s="1151"/>
      <c r="J8" s="1151"/>
      <c r="K8" s="1151"/>
      <c r="L8" s="1152"/>
      <c r="M8" s="1153"/>
      <c r="N8" s="1134"/>
      <c r="O8" s="1134"/>
      <c r="P8" s="1134"/>
      <c r="Q8" s="1134"/>
      <c r="R8" s="1134"/>
      <c r="S8" s="1134"/>
      <c r="T8" s="1134"/>
      <c r="U8" s="1134"/>
      <c r="V8" s="1134"/>
      <c r="W8" s="1134"/>
      <c r="X8" s="1134"/>
      <c r="Y8" s="1134"/>
      <c r="Z8" s="1134"/>
    </row>
    <row r="9" spans="1:26" ht="15.75" x14ac:dyDescent="0.25">
      <c r="A9" s="1581"/>
      <c r="B9" s="1586"/>
      <c r="C9" s="1628"/>
      <c r="D9" s="1607"/>
      <c r="E9" s="1154"/>
      <c r="F9" s="1629"/>
      <c r="G9" s="1607"/>
      <c r="H9" s="1154"/>
      <c r="I9" s="1629"/>
      <c r="J9" s="1607"/>
      <c r="K9" s="1154"/>
      <c r="L9" s="1155"/>
      <c r="M9" s="1156"/>
      <c r="N9" s="1134"/>
      <c r="O9" s="1134"/>
      <c r="P9" s="1134"/>
      <c r="Q9" s="1134"/>
      <c r="R9" s="1134"/>
      <c r="S9" s="1134"/>
      <c r="T9" s="1134"/>
      <c r="U9" s="1134"/>
      <c r="V9" s="1134"/>
      <c r="W9" s="1134"/>
      <c r="X9" s="1134"/>
      <c r="Y9" s="1134"/>
      <c r="Z9" s="1134"/>
    </row>
    <row r="10" spans="1:26" ht="15.75" x14ac:dyDescent="0.25">
      <c r="A10" s="1581"/>
      <c r="B10" s="1587"/>
      <c r="C10" s="1628" t="s">
        <v>84</v>
      </c>
      <c r="D10" s="1607"/>
      <c r="E10" s="1157"/>
      <c r="F10" s="1629" t="s">
        <v>84</v>
      </c>
      <c r="G10" s="1607"/>
      <c r="H10" s="1157"/>
      <c r="I10" s="1629" t="s">
        <v>84</v>
      </c>
      <c r="J10" s="1607"/>
      <c r="K10" s="1157"/>
      <c r="L10" s="1158"/>
      <c r="M10" s="1159"/>
      <c r="N10" s="1134"/>
      <c r="O10" s="1134"/>
      <c r="P10" s="1134"/>
      <c r="Q10" s="1134"/>
      <c r="R10" s="1134"/>
      <c r="S10" s="1134"/>
      <c r="T10" s="1134"/>
      <c r="U10" s="1134"/>
      <c r="V10" s="1134"/>
      <c r="W10" s="1134"/>
      <c r="X10" s="1134"/>
      <c r="Y10" s="1134"/>
      <c r="Z10" s="1134"/>
    </row>
    <row r="11" spans="1:26" ht="83.25" customHeight="1" x14ac:dyDescent="0.25">
      <c r="A11" s="1582"/>
      <c r="B11" s="1137" t="s">
        <v>85</v>
      </c>
      <c r="C11" s="1609" t="s">
        <v>968</v>
      </c>
      <c r="D11" s="1590"/>
      <c r="E11" s="1590"/>
      <c r="F11" s="1590"/>
      <c r="G11" s="1590"/>
      <c r="H11" s="1590"/>
      <c r="I11" s="1590"/>
      <c r="J11" s="1590"/>
      <c r="K11" s="1590"/>
      <c r="L11" s="1590"/>
      <c r="M11" s="1591"/>
      <c r="N11" s="1134"/>
      <c r="O11" s="1134"/>
      <c r="P11" s="1134"/>
      <c r="Q11" s="1134"/>
      <c r="R11" s="1134"/>
      <c r="S11" s="1134"/>
      <c r="T11" s="1134"/>
      <c r="U11" s="1134"/>
      <c r="V11" s="1134"/>
      <c r="W11" s="1134"/>
      <c r="X11" s="1134"/>
      <c r="Y11" s="1134"/>
      <c r="Z11" s="1134"/>
    </row>
    <row r="12" spans="1:26" ht="31.35" customHeight="1" x14ac:dyDescent="0.25">
      <c r="A12" s="1580" t="s">
        <v>48</v>
      </c>
      <c r="B12" s="1146" t="s">
        <v>87</v>
      </c>
      <c r="C12" s="1589" t="s">
        <v>336</v>
      </c>
      <c r="D12" s="1630"/>
      <c r="E12" s="1630"/>
      <c r="F12" s="1630"/>
      <c r="G12" s="1630"/>
      <c r="H12" s="1630"/>
      <c r="I12" s="1630"/>
      <c r="J12" s="1630"/>
      <c r="K12" s="1630"/>
      <c r="L12" s="1630"/>
      <c r="M12" s="1631"/>
      <c r="N12" s="1134"/>
      <c r="O12" s="1134"/>
      <c r="P12" s="1134"/>
      <c r="Q12" s="1134"/>
      <c r="R12" s="1134"/>
      <c r="S12" s="1134"/>
      <c r="T12" s="1134"/>
      <c r="U12" s="1134"/>
      <c r="V12" s="1134"/>
      <c r="W12" s="1134"/>
      <c r="X12" s="1134"/>
      <c r="Y12" s="1134"/>
      <c r="Z12" s="1134"/>
    </row>
    <row r="13" spans="1:26" ht="8.25" customHeight="1" x14ac:dyDescent="0.25">
      <c r="A13" s="1581"/>
      <c r="B13" s="1585" t="s">
        <v>89</v>
      </c>
      <c r="C13" s="1163"/>
      <c r="D13" s="1164"/>
      <c r="E13" s="1164"/>
      <c r="F13" s="1164"/>
      <c r="G13" s="1164"/>
      <c r="H13" s="1164"/>
      <c r="I13" s="1164"/>
      <c r="J13" s="1164"/>
      <c r="K13" s="1164"/>
      <c r="L13" s="1164"/>
      <c r="M13" s="1165"/>
      <c r="N13" s="1134"/>
      <c r="O13" s="1134"/>
      <c r="P13" s="1134"/>
      <c r="Q13" s="1134"/>
      <c r="R13" s="1134"/>
      <c r="S13" s="1134"/>
      <c r="T13" s="1134"/>
      <c r="U13" s="1134"/>
      <c r="V13" s="1134"/>
      <c r="W13" s="1134"/>
      <c r="X13" s="1134"/>
      <c r="Y13" s="1134"/>
      <c r="Z13" s="1134"/>
    </row>
    <row r="14" spans="1:26" ht="9" customHeight="1" x14ac:dyDescent="0.25">
      <c r="A14" s="1581"/>
      <c r="B14" s="1586"/>
      <c r="C14" s="1166"/>
      <c r="D14" s="1167"/>
      <c r="E14" s="1168"/>
      <c r="F14" s="1167"/>
      <c r="G14" s="1168"/>
      <c r="H14" s="1167"/>
      <c r="I14" s="1168"/>
      <c r="J14" s="1167"/>
      <c r="K14" s="1168"/>
      <c r="L14" s="1168"/>
      <c r="M14" s="1169"/>
      <c r="N14" s="1134"/>
      <c r="O14" s="1134"/>
      <c r="P14" s="1134"/>
      <c r="Q14" s="1134"/>
      <c r="R14" s="1134"/>
      <c r="S14" s="1134"/>
      <c r="T14" s="1134"/>
      <c r="U14" s="1134"/>
      <c r="V14" s="1134"/>
      <c r="W14" s="1134"/>
      <c r="X14" s="1134"/>
      <c r="Y14" s="1134"/>
      <c r="Z14" s="1134"/>
    </row>
    <row r="15" spans="1:26" ht="15.75" x14ac:dyDescent="0.25">
      <c r="A15" s="1581"/>
      <c r="B15" s="1586"/>
      <c r="C15" s="1170" t="s">
        <v>90</v>
      </c>
      <c r="D15" s="1171"/>
      <c r="E15" s="1172" t="s">
        <v>91</v>
      </c>
      <c r="F15" s="1171"/>
      <c r="G15" s="1172" t="s">
        <v>92</v>
      </c>
      <c r="H15" s="1171"/>
      <c r="I15" s="1172" t="s">
        <v>93</v>
      </c>
      <c r="J15" s="1142"/>
      <c r="K15" s="1172"/>
      <c r="L15" s="1172"/>
      <c r="M15" s="1169"/>
      <c r="N15" s="1134"/>
      <c r="O15" s="1134"/>
      <c r="P15" s="1134"/>
      <c r="Q15" s="1134"/>
      <c r="R15" s="1134"/>
      <c r="S15" s="1134"/>
      <c r="T15" s="1134"/>
      <c r="U15" s="1134"/>
      <c r="V15" s="1134"/>
      <c r="W15" s="1134"/>
      <c r="X15" s="1134"/>
      <c r="Y15" s="1134"/>
      <c r="Z15" s="1134"/>
    </row>
    <row r="16" spans="1:26" ht="15.75" x14ac:dyDescent="0.25">
      <c r="A16" s="1581"/>
      <c r="B16" s="1586"/>
      <c r="C16" s="1170" t="s">
        <v>94</v>
      </c>
      <c r="D16" s="1173"/>
      <c r="E16" s="1172" t="s">
        <v>95</v>
      </c>
      <c r="F16" s="1174"/>
      <c r="G16" s="1172" t="s">
        <v>96</v>
      </c>
      <c r="H16" s="1174"/>
      <c r="I16" s="1172"/>
      <c r="J16" s="1168"/>
      <c r="K16" s="1172"/>
      <c r="L16" s="1172"/>
      <c r="M16" s="1169"/>
      <c r="N16" s="1134"/>
      <c r="O16" s="1134"/>
      <c r="P16" s="1134"/>
      <c r="Q16" s="1134"/>
      <c r="R16" s="1134"/>
      <c r="S16" s="1134"/>
      <c r="T16" s="1134"/>
      <c r="U16" s="1134"/>
      <c r="V16" s="1134"/>
      <c r="W16" s="1134"/>
      <c r="X16" s="1134"/>
      <c r="Y16" s="1134"/>
      <c r="Z16" s="1134"/>
    </row>
    <row r="17" spans="1:26" ht="15.75" x14ac:dyDescent="0.25">
      <c r="A17" s="1581"/>
      <c r="B17" s="1586"/>
      <c r="C17" s="1170" t="s">
        <v>97</v>
      </c>
      <c r="D17" s="1173"/>
      <c r="E17" s="1172" t="s">
        <v>98</v>
      </c>
      <c r="F17" s="1173"/>
      <c r="G17" s="1172"/>
      <c r="H17" s="1168"/>
      <c r="I17" s="1172"/>
      <c r="J17" s="1168"/>
      <c r="K17" s="1172"/>
      <c r="L17" s="1172"/>
      <c r="M17" s="1169"/>
      <c r="N17" s="1134"/>
      <c r="O17" s="1134"/>
      <c r="P17" s="1134"/>
      <c r="Q17" s="1134"/>
      <c r="R17" s="1134"/>
      <c r="S17" s="1134"/>
      <c r="T17" s="1134"/>
      <c r="U17" s="1134"/>
      <c r="V17" s="1134"/>
      <c r="W17" s="1134"/>
      <c r="X17" s="1134"/>
      <c r="Y17" s="1134"/>
      <c r="Z17" s="1134"/>
    </row>
    <row r="18" spans="1:26" ht="15.75" x14ac:dyDescent="0.25">
      <c r="A18" s="1581"/>
      <c r="B18" s="1586"/>
      <c r="C18" s="1170" t="s">
        <v>99</v>
      </c>
      <c r="D18" s="1173" t="s">
        <v>933</v>
      </c>
      <c r="E18" s="1436" t="s">
        <v>101</v>
      </c>
      <c r="F18" s="1633" t="s">
        <v>969</v>
      </c>
      <c r="G18" s="1633"/>
      <c r="H18" s="1633"/>
      <c r="I18" s="1633"/>
      <c r="J18" s="1633"/>
      <c r="K18" s="1633"/>
      <c r="L18" s="1633"/>
      <c r="M18" s="1175"/>
      <c r="N18" s="1134"/>
      <c r="O18" s="1134"/>
      <c r="P18" s="1134"/>
      <c r="Q18" s="1134"/>
      <c r="R18" s="1134"/>
      <c r="S18" s="1134"/>
      <c r="T18" s="1134"/>
      <c r="U18" s="1134"/>
      <c r="V18" s="1134"/>
      <c r="W18" s="1134"/>
      <c r="X18" s="1134"/>
      <c r="Y18" s="1134"/>
      <c r="Z18" s="1134"/>
    </row>
    <row r="19" spans="1:26" ht="9.75" customHeight="1" x14ac:dyDescent="0.25">
      <c r="A19" s="1581"/>
      <c r="B19" s="1587"/>
      <c r="C19" s="1176"/>
      <c r="D19" s="1177"/>
      <c r="E19" s="1177"/>
      <c r="F19" s="1177"/>
      <c r="G19" s="1177"/>
      <c r="H19" s="1177"/>
      <c r="I19" s="1177"/>
      <c r="J19" s="1177"/>
      <c r="K19" s="1177"/>
      <c r="L19" s="1177"/>
      <c r="M19" s="1178"/>
      <c r="N19" s="1134"/>
      <c r="O19" s="1134"/>
      <c r="P19" s="1134"/>
      <c r="Q19" s="1134"/>
      <c r="R19" s="1134"/>
      <c r="S19" s="1134"/>
      <c r="T19" s="1134"/>
      <c r="U19" s="1134"/>
      <c r="V19" s="1134"/>
      <c r="W19" s="1134"/>
      <c r="X19" s="1134"/>
      <c r="Y19" s="1134"/>
      <c r="Z19" s="1134"/>
    </row>
    <row r="20" spans="1:26" ht="15.75" x14ac:dyDescent="0.25">
      <c r="A20" s="1581"/>
      <c r="B20" s="1585" t="s">
        <v>103</v>
      </c>
      <c r="C20" s="1179"/>
      <c r="D20" s="1164"/>
      <c r="E20" s="1164"/>
      <c r="F20" s="1164"/>
      <c r="G20" s="1164"/>
      <c r="H20" s="1164"/>
      <c r="I20" s="1164"/>
      <c r="J20" s="1164"/>
      <c r="K20" s="1164"/>
      <c r="L20" s="1152"/>
      <c r="M20" s="1153"/>
      <c r="N20" s="1134"/>
      <c r="O20" s="1134"/>
      <c r="P20" s="1134"/>
      <c r="Q20" s="1134"/>
      <c r="R20" s="1134"/>
      <c r="S20" s="1134"/>
      <c r="T20" s="1134"/>
      <c r="U20" s="1134"/>
      <c r="V20" s="1134"/>
      <c r="W20" s="1134"/>
      <c r="X20" s="1134"/>
      <c r="Y20" s="1134"/>
      <c r="Z20" s="1134"/>
    </row>
    <row r="21" spans="1:26" ht="15.75" x14ac:dyDescent="0.25">
      <c r="A21" s="1581"/>
      <c r="B21" s="1586"/>
      <c r="C21" s="1170" t="s">
        <v>104</v>
      </c>
      <c r="D21" s="1174"/>
      <c r="E21" s="1180"/>
      <c r="F21" s="1172" t="s">
        <v>105</v>
      </c>
      <c r="G21" s="1173"/>
      <c r="H21" s="1180"/>
      <c r="I21" s="1172" t="s">
        <v>106</v>
      </c>
      <c r="J21" s="1173" t="s">
        <v>100</v>
      </c>
      <c r="K21" s="1180"/>
      <c r="L21" s="1155"/>
      <c r="M21" s="1156"/>
      <c r="N21" s="1134"/>
      <c r="O21" s="1134"/>
      <c r="P21" s="1134"/>
      <c r="Q21" s="1134"/>
      <c r="R21" s="1134"/>
      <c r="S21" s="1134"/>
      <c r="T21" s="1134"/>
      <c r="U21" s="1134"/>
      <c r="V21" s="1134"/>
      <c r="W21" s="1134"/>
      <c r="X21" s="1134"/>
      <c r="Y21" s="1134"/>
      <c r="Z21" s="1134"/>
    </row>
    <row r="22" spans="1:26" ht="15.75" x14ac:dyDescent="0.25">
      <c r="A22" s="1581"/>
      <c r="B22" s="1586"/>
      <c r="C22" s="1170" t="s">
        <v>107</v>
      </c>
      <c r="D22" s="1181"/>
      <c r="E22" s="1155"/>
      <c r="F22" s="1172" t="s">
        <v>108</v>
      </c>
      <c r="G22" s="1174"/>
      <c r="H22" s="1155"/>
      <c r="I22" s="1182"/>
      <c r="J22" s="1155"/>
      <c r="K22" s="1154"/>
      <c r="L22" s="1155"/>
      <c r="M22" s="1156"/>
      <c r="N22" s="1134"/>
      <c r="O22" s="1134"/>
      <c r="P22" s="1134"/>
      <c r="Q22" s="1134"/>
      <c r="R22" s="1134"/>
      <c r="S22" s="1134"/>
      <c r="T22" s="1134"/>
      <c r="U22" s="1134"/>
      <c r="V22" s="1134"/>
      <c r="W22" s="1134"/>
      <c r="X22" s="1134"/>
      <c r="Y22" s="1134"/>
      <c r="Z22" s="1134"/>
    </row>
    <row r="23" spans="1:26" ht="15.75" x14ac:dyDescent="0.25">
      <c r="A23" s="1581"/>
      <c r="B23" s="1586"/>
      <c r="C23" s="1183"/>
      <c r="D23" s="1167"/>
      <c r="E23" s="1167"/>
      <c r="F23" s="1167"/>
      <c r="G23" s="1167"/>
      <c r="H23" s="1167"/>
      <c r="I23" s="1167"/>
      <c r="J23" s="1167"/>
      <c r="K23" s="1167"/>
      <c r="L23" s="1158"/>
      <c r="M23" s="1159"/>
      <c r="N23" s="1134"/>
      <c r="O23" s="1134"/>
      <c r="P23" s="1134"/>
      <c r="Q23" s="1134"/>
      <c r="R23" s="1134"/>
      <c r="S23" s="1134"/>
      <c r="T23" s="1134"/>
      <c r="U23" s="1134"/>
      <c r="V23" s="1134"/>
      <c r="W23" s="1134"/>
      <c r="X23" s="1134"/>
      <c r="Y23" s="1134"/>
      <c r="Z23" s="1134"/>
    </row>
    <row r="24" spans="1:26" ht="15.75" x14ac:dyDescent="0.25">
      <c r="A24" s="1581"/>
      <c r="B24" s="1184" t="s">
        <v>109</v>
      </c>
      <c r="C24" s="1185"/>
      <c r="D24" s="1186"/>
      <c r="E24" s="1186"/>
      <c r="F24" s="1186"/>
      <c r="G24" s="1186"/>
      <c r="H24" s="1186"/>
      <c r="I24" s="1186"/>
      <c r="J24" s="1186"/>
      <c r="K24" s="1186"/>
      <c r="L24" s="1186"/>
      <c r="M24" s="1187"/>
      <c r="N24" s="1134"/>
      <c r="O24" s="1134"/>
      <c r="P24" s="1134"/>
      <c r="Q24" s="1134"/>
      <c r="R24" s="1134"/>
      <c r="S24" s="1134"/>
      <c r="T24" s="1134"/>
      <c r="U24" s="1134"/>
      <c r="V24" s="1134"/>
      <c r="W24" s="1134"/>
      <c r="X24" s="1134"/>
      <c r="Y24" s="1134"/>
      <c r="Z24" s="1134"/>
    </row>
    <row r="25" spans="1:26" ht="15.75" x14ac:dyDescent="0.25">
      <c r="A25" s="1581"/>
      <c r="B25" s="1188"/>
      <c r="C25" s="1189" t="s">
        <v>110</v>
      </c>
      <c r="D25" s="1190" t="s">
        <v>111</v>
      </c>
      <c r="E25" s="1180"/>
      <c r="F25" s="1191" t="s">
        <v>112</v>
      </c>
      <c r="G25" s="1174" t="s">
        <v>111</v>
      </c>
      <c r="H25" s="1180"/>
      <c r="I25" s="1191" t="s">
        <v>113</v>
      </c>
      <c r="J25" s="1192"/>
      <c r="K25" s="1160"/>
      <c r="L25" s="1193"/>
      <c r="M25" s="1194"/>
      <c r="N25" s="1134"/>
      <c r="O25" s="1134"/>
      <c r="P25" s="1134"/>
      <c r="Q25" s="1134"/>
      <c r="R25" s="1134"/>
      <c r="S25" s="1134"/>
      <c r="T25" s="1134"/>
      <c r="U25" s="1134"/>
      <c r="V25" s="1134"/>
      <c r="W25" s="1134"/>
      <c r="X25" s="1134"/>
      <c r="Y25" s="1134"/>
      <c r="Z25" s="1134"/>
    </row>
    <row r="26" spans="1:26" ht="15.75" x14ac:dyDescent="0.25">
      <c r="A26" s="1581"/>
      <c r="B26" s="1145"/>
      <c r="C26" s="1176"/>
      <c r="D26" s="1177"/>
      <c r="E26" s="1177"/>
      <c r="F26" s="1177"/>
      <c r="G26" s="1177"/>
      <c r="H26" s="1177"/>
      <c r="I26" s="1177"/>
      <c r="J26" s="1177"/>
      <c r="K26" s="1177"/>
      <c r="L26" s="1177"/>
      <c r="M26" s="1178"/>
      <c r="N26" s="1134"/>
      <c r="O26" s="1134"/>
      <c r="P26" s="1134"/>
      <c r="Q26" s="1134"/>
      <c r="R26" s="1134"/>
      <c r="S26" s="1134"/>
      <c r="T26" s="1134"/>
      <c r="U26" s="1134"/>
      <c r="V26" s="1134"/>
      <c r="W26" s="1134"/>
      <c r="X26" s="1134"/>
      <c r="Y26" s="1134"/>
      <c r="Z26" s="1134"/>
    </row>
    <row r="27" spans="1:26" ht="15.75" x14ac:dyDescent="0.25">
      <c r="A27" s="1581"/>
      <c r="B27" s="1593" t="s">
        <v>114</v>
      </c>
      <c r="C27" s="1195"/>
      <c r="D27" s="1196"/>
      <c r="E27" s="1196"/>
      <c r="F27" s="1196"/>
      <c r="G27" s="1196"/>
      <c r="H27" s="1196"/>
      <c r="I27" s="1196"/>
      <c r="J27" s="1196"/>
      <c r="K27" s="1196"/>
      <c r="L27" s="1155"/>
      <c r="M27" s="1156"/>
      <c r="N27" s="1134"/>
      <c r="O27" s="1134"/>
      <c r="P27" s="1134"/>
      <c r="Q27" s="1134"/>
      <c r="R27" s="1134"/>
      <c r="S27" s="1134"/>
      <c r="T27" s="1134"/>
      <c r="U27" s="1134"/>
      <c r="V27" s="1134"/>
      <c r="W27" s="1134"/>
      <c r="X27" s="1134"/>
      <c r="Y27" s="1134"/>
      <c r="Z27" s="1134"/>
    </row>
    <row r="28" spans="1:26" ht="15.75" x14ac:dyDescent="0.25">
      <c r="A28" s="1581"/>
      <c r="B28" s="1586"/>
      <c r="C28" s="1197" t="s">
        <v>115</v>
      </c>
      <c r="D28" s="1198">
        <v>2023</v>
      </c>
      <c r="E28" s="1199"/>
      <c r="F28" s="1180" t="s">
        <v>116</v>
      </c>
      <c r="G28" s="1198">
        <v>2034</v>
      </c>
      <c r="H28" s="1199"/>
      <c r="I28" s="1191"/>
      <c r="J28" s="1199"/>
      <c r="K28" s="1199"/>
      <c r="L28" s="1155"/>
      <c r="M28" s="1156"/>
      <c r="N28" s="1134"/>
      <c r="O28" s="1134"/>
      <c r="P28" s="1134"/>
      <c r="Q28" s="1134"/>
      <c r="R28" s="1134"/>
      <c r="S28" s="1134"/>
      <c r="T28" s="1134"/>
      <c r="U28" s="1134"/>
      <c r="V28" s="1134"/>
      <c r="W28" s="1134"/>
      <c r="X28" s="1134"/>
      <c r="Y28" s="1134"/>
      <c r="Z28" s="1134"/>
    </row>
    <row r="29" spans="1:26" ht="15.75" x14ac:dyDescent="0.25">
      <c r="A29" s="1581"/>
      <c r="B29" s="1586"/>
      <c r="C29" s="1197"/>
      <c r="D29" s="1200"/>
      <c r="E29" s="1199"/>
      <c r="F29" s="1180"/>
      <c r="G29" s="1199"/>
      <c r="H29" s="1199"/>
      <c r="I29" s="1191"/>
      <c r="J29" s="1199"/>
      <c r="K29" s="1199"/>
      <c r="L29" s="1155"/>
      <c r="M29" s="1156"/>
      <c r="N29" s="1134"/>
      <c r="O29" s="1134"/>
      <c r="P29" s="1134"/>
      <c r="Q29" s="1134"/>
      <c r="R29" s="1134"/>
      <c r="S29" s="1134"/>
      <c r="T29" s="1134"/>
      <c r="U29" s="1134"/>
      <c r="V29" s="1134"/>
      <c r="W29" s="1134"/>
      <c r="X29" s="1134"/>
      <c r="Y29" s="1134"/>
      <c r="Z29" s="1134"/>
    </row>
    <row r="30" spans="1:26" ht="15.75" x14ac:dyDescent="0.25">
      <c r="A30" s="1581"/>
      <c r="B30" s="1184" t="s">
        <v>117</v>
      </c>
      <c r="C30" s="1201"/>
      <c r="D30" s="1202"/>
      <c r="E30" s="1202"/>
      <c r="F30" s="1202"/>
      <c r="G30" s="1202"/>
      <c r="H30" s="1202"/>
      <c r="I30" s="1202"/>
      <c r="J30" s="1202"/>
      <c r="K30" s="1202"/>
      <c r="L30" s="1202"/>
      <c r="M30" s="1203"/>
      <c r="N30" s="1134"/>
      <c r="O30" s="1134"/>
      <c r="P30" s="1134"/>
      <c r="Q30" s="1134"/>
      <c r="R30" s="1134"/>
      <c r="S30" s="1134"/>
      <c r="T30" s="1134"/>
      <c r="U30" s="1134"/>
      <c r="V30" s="1134"/>
      <c r="W30" s="1134"/>
      <c r="X30" s="1134"/>
      <c r="Y30" s="1134"/>
      <c r="Z30" s="1134"/>
    </row>
    <row r="31" spans="1:26" ht="15.75" x14ac:dyDescent="0.25">
      <c r="A31" s="1581"/>
      <c r="B31" s="1188"/>
      <c r="C31" s="1204"/>
      <c r="D31" s="1205" t="s">
        <v>118</v>
      </c>
      <c r="E31" s="1205"/>
      <c r="F31" s="1205" t="s">
        <v>119</v>
      </c>
      <c r="G31" s="1205"/>
      <c r="H31" s="1206" t="s">
        <v>120</v>
      </c>
      <c r="I31" s="1206"/>
      <c r="J31" s="1206" t="s">
        <v>121</v>
      </c>
      <c r="K31" s="1205"/>
      <c r="L31" s="1205" t="s">
        <v>122</v>
      </c>
      <c r="M31" s="1207"/>
      <c r="N31" s="1134"/>
      <c r="O31" s="1134"/>
      <c r="P31" s="1134"/>
      <c r="Q31" s="1134"/>
      <c r="R31" s="1134"/>
      <c r="S31" s="1134"/>
      <c r="T31" s="1134"/>
      <c r="U31" s="1134"/>
      <c r="V31" s="1134"/>
      <c r="W31" s="1134"/>
      <c r="X31" s="1134"/>
      <c r="Y31" s="1134"/>
      <c r="Z31" s="1134"/>
    </row>
    <row r="32" spans="1:26" ht="15.75" x14ac:dyDescent="0.25">
      <c r="A32" s="1581"/>
      <c r="B32" s="1188"/>
      <c r="C32" s="1204"/>
      <c r="D32" s="1208">
        <v>1</v>
      </c>
      <c r="E32" s="1209"/>
      <c r="F32" s="1208">
        <v>1</v>
      </c>
      <c r="G32" s="1209"/>
      <c r="H32" s="1208">
        <v>1</v>
      </c>
      <c r="I32" s="1209"/>
      <c r="J32" s="1208">
        <v>1</v>
      </c>
      <c r="K32" s="1209"/>
      <c r="L32" s="1208">
        <v>1</v>
      </c>
      <c r="M32" s="1210"/>
      <c r="N32" s="1134"/>
      <c r="O32" s="1134"/>
      <c r="P32" s="1134"/>
      <c r="Q32" s="1134"/>
      <c r="R32" s="1134"/>
      <c r="S32" s="1134"/>
      <c r="T32" s="1134"/>
      <c r="U32" s="1134"/>
      <c r="V32" s="1134"/>
      <c r="W32" s="1134"/>
      <c r="X32" s="1134"/>
      <c r="Y32" s="1134"/>
      <c r="Z32" s="1134"/>
    </row>
    <row r="33" spans="1:26" ht="15.75" x14ac:dyDescent="0.25">
      <c r="A33" s="1581"/>
      <c r="B33" s="1188"/>
      <c r="C33" s="1204"/>
      <c r="D33" s="1211" t="s">
        <v>123</v>
      </c>
      <c r="E33" s="1211"/>
      <c r="F33" s="1211" t="s">
        <v>124</v>
      </c>
      <c r="G33" s="1211"/>
      <c r="H33" s="1212" t="s">
        <v>125</v>
      </c>
      <c r="I33" s="1212"/>
      <c r="J33" s="1212" t="s">
        <v>126</v>
      </c>
      <c r="K33" s="1211"/>
      <c r="L33" s="1211" t="s">
        <v>127</v>
      </c>
      <c r="M33" s="1213"/>
      <c r="N33" s="1134"/>
      <c r="O33" s="1134"/>
      <c r="P33" s="1134"/>
      <c r="Q33" s="1134"/>
      <c r="R33" s="1134"/>
      <c r="S33" s="1134"/>
      <c r="T33" s="1134"/>
      <c r="U33" s="1134"/>
      <c r="V33" s="1134"/>
      <c r="W33" s="1134"/>
      <c r="X33" s="1134"/>
      <c r="Y33" s="1134"/>
      <c r="Z33" s="1134"/>
    </row>
    <row r="34" spans="1:26" ht="15.75" x14ac:dyDescent="0.25">
      <c r="A34" s="1581"/>
      <c r="B34" s="1188"/>
      <c r="C34" s="1204"/>
      <c r="D34" s="1208">
        <v>1</v>
      </c>
      <c r="E34" s="1209"/>
      <c r="F34" s="1208">
        <v>1</v>
      </c>
      <c r="G34" s="1209"/>
      <c r="H34" s="1208">
        <v>1</v>
      </c>
      <c r="I34" s="1209"/>
      <c r="J34" s="1208">
        <v>1</v>
      </c>
      <c r="K34" s="1209"/>
      <c r="L34" s="1208">
        <v>1</v>
      </c>
      <c r="M34" s="1210"/>
      <c r="N34" s="1134"/>
      <c r="O34" s="1134"/>
      <c r="P34" s="1134"/>
      <c r="Q34" s="1134"/>
      <c r="R34" s="1134"/>
      <c r="S34" s="1134"/>
      <c r="T34" s="1134"/>
      <c r="U34" s="1134"/>
      <c r="V34" s="1134"/>
      <c r="W34" s="1134"/>
      <c r="X34" s="1134"/>
      <c r="Y34" s="1134"/>
      <c r="Z34" s="1134"/>
    </row>
    <row r="35" spans="1:26" ht="15.75" x14ac:dyDescent="0.25">
      <c r="A35" s="1581"/>
      <c r="B35" s="1188"/>
      <c r="C35" s="1204"/>
      <c r="D35" s="1211" t="s">
        <v>128</v>
      </c>
      <c r="E35" s="1211"/>
      <c r="F35" s="1211" t="s">
        <v>129</v>
      </c>
      <c r="G35" s="1211"/>
      <c r="H35" s="1212" t="s">
        <v>130</v>
      </c>
      <c r="I35" s="1212"/>
      <c r="J35" s="1212" t="s">
        <v>131</v>
      </c>
      <c r="K35" s="1211"/>
      <c r="L35" s="1211" t="s">
        <v>132</v>
      </c>
      <c r="M35" s="1213"/>
      <c r="N35" s="1134"/>
      <c r="O35" s="1134"/>
      <c r="P35" s="1134"/>
      <c r="Q35" s="1134"/>
      <c r="R35" s="1134"/>
      <c r="S35" s="1134"/>
      <c r="T35" s="1134"/>
      <c r="U35" s="1134"/>
      <c r="V35" s="1134"/>
      <c r="W35" s="1134"/>
      <c r="X35" s="1134"/>
      <c r="Y35" s="1134"/>
      <c r="Z35" s="1134"/>
    </row>
    <row r="36" spans="1:26" ht="15.75" x14ac:dyDescent="0.25">
      <c r="A36" s="1581"/>
      <c r="B36" s="1188"/>
      <c r="C36" s="1204"/>
      <c r="D36" s="1208">
        <v>1</v>
      </c>
      <c r="E36" s="1209"/>
      <c r="F36" s="1208">
        <v>1</v>
      </c>
      <c r="G36" s="1209"/>
      <c r="H36" s="1208"/>
      <c r="I36" s="1209"/>
      <c r="J36" s="1208"/>
      <c r="K36" s="1209"/>
      <c r="L36" s="1208"/>
      <c r="M36" s="1210"/>
      <c r="N36" s="1134"/>
      <c r="O36" s="1134"/>
      <c r="P36" s="1134"/>
      <c r="Q36" s="1134"/>
      <c r="R36" s="1134"/>
      <c r="S36" s="1134"/>
      <c r="T36" s="1134"/>
      <c r="U36" s="1134"/>
      <c r="V36" s="1134"/>
      <c r="W36" s="1134"/>
      <c r="X36" s="1134"/>
      <c r="Y36" s="1134"/>
      <c r="Z36" s="1134"/>
    </row>
    <row r="37" spans="1:26" ht="15.75" x14ac:dyDescent="0.25">
      <c r="A37" s="1581"/>
      <c r="B37" s="1188"/>
      <c r="C37" s="1204"/>
      <c r="D37" s="1214" t="s">
        <v>132</v>
      </c>
      <c r="E37" s="1214"/>
      <c r="F37" s="1214" t="s">
        <v>133</v>
      </c>
      <c r="G37" s="1214"/>
      <c r="H37" s="1215"/>
      <c r="I37" s="1215"/>
      <c r="J37" s="1215"/>
      <c r="K37" s="1215"/>
      <c r="L37" s="1215"/>
      <c r="M37" s="1216"/>
      <c r="N37" s="1134"/>
      <c r="O37" s="1134"/>
      <c r="P37" s="1134"/>
      <c r="Q37" s="1134"/>
      <c r="R37" s="1134"/>
      <c r="S37" s="1134"/>
      <c r="T37" s="1134"/>
      <c r="U37" s="1134"/>
      <c r="V37" s="1134"/>
      <c r="W37" s="1134"/>
      <c r="X37" s="1134"/>
      <c r="Y37" s="1134"/>
      <c r="Z37" s="1134"/>
    </row>
    <row r="38" spans="1:26" ht="15.75" x14ac:dyDescent="0.25">
      <c r="A38" s="1581"/>
      <c r="B38" s="1188"/>
      <c r="C38" s="1204"/>
      <c r="D38" s="1208"/>
      <c r="E38" s="1209"/>
      <c r="F38" s="1597">
        <v>1</v>
      </c>
      <c r="G38" s="1598"/>
      <c r="H38" s="1211"/>
      <c r="I38" s="1211"/>
      <c r="J38" s="1211"/>
      <c r="K38" s="1211"/>
      <c r="L38" s="1211"/>
      <c r="M38" s="1217"/>
      <c r="N38" s="1134"/>
      <c r="O38" s="1134"/>
      <c r="P38" s="1134"/>
      <c r="Q38" s="1134"/>
      <c r="R38" s="1134"/>
      <c r="S38" s="1134"/>
      <c r="T38" s="1134"/>
      <c r="U38" s="1134"/>
      <c r="V38" s="1134"/>
      <c r="W38" s="1134"/>
      <c r="X38" s="1134"/>
      <c r="Y38" s="1134"/>
      <c r="Z38" s="1134"/>
    </row>
    <row r="39" spans="1:26" ht="15.75" x14ac:dyDescent="0.25">
      <c r="A39" s="1581"/>
      <c r="B39" s="1145"/>
      <c r="C39" s="1218"/>
      <c r="D39" s="1219"/>
      <c r="E39" s="1219"/>
      <c r="F39" s="1219"/>
      <c r="G39" s="1219"/>
      <c r="H39" s="1599"/>
      <c r="I39" s="1600"/>
      <c r="J39" s="1220"/>
      <c r="K39" s="1220"/>
      <c r="L39" s="1220"/>
      <c r="M39" s="1221"/>
      <c r="N39" s="1134"/>
      <c r="O39" s="1134"/>
      <c r="P39" s="1134"/>
      <c r="Q39" s="1134"/>
      <c r="R39" s="1134"/>
      <c r="S39" s="1134"/>
      <c r="T39" s="1134"/>
      <c r="U39" s="1134"/>
      <c r="V39" s="1134"/>
      <c r="W39" s="1134"/>
      <c r="X39" s="1134"/>
      <c r="Y39" s="1134"/>
      <c r="Z39" s="1134"/>
    </row>
    <row r="40" spans="1:26" ht="18" customHeight="1" x14ac:dyDescent="0.25">
      <c r="A40" s="1581"/>
      <c r="B40" s="1593" t="s">
        <v>134</v>
      </c>
      <c r="C40" s="1222"/>
      <c r="D40" s="1168"/>
      <c r="E40" s="1168"/>
      <c r="F40" s="1168"/>
      <c r="G40" s="1168"/>
      <c r="H40" s="1168"/>
      <c r="I40" s="1168"/>
      <c r="J40" s="1168"/>
      <c r="K40" s="1168"/>
      <c r="L40" s="1155"/>
      <c r="M40" s="1156"/>
      <c r="N40" s="1134"/>
      <c r="O40" s="1134"/>
      <c r="P40" s="1134"/>
      <c r="Q40" s="1134"/>
      <c r="R40" s="1134"/>
      <c r="S40" s="1134"/>
      <c r="T40" s="1134"/>
      <c r="U40" s="1134"/>
      <c r="V40" s="1134"/>
      <c r="W40" s="1134"/>
      <c r="X40" s="1134"/>
      <c r="Y40" s="1134"/>
      <c r="Z40" s="1134"/>
    </row>
    <row r="41" spans="1:26" ht="15.75" x14ac:dyDescent="0.25">
      <c r="A41" s="1581"/>
      <c r="B41" s="1586"/>
      <c r="C41" s="1223"/>
      <c r="D41" s="1224" t="s">
        <v>135</v>
      </c>
      <c r="E41" s="1225" t="s">
        <v>136</v>
      </c>
      <c r="F41" s="1601" t="s">
        <v>137</v>
      </c>
      <c r="G41" s="1603" t="s">
        <v>99</v>
      </c>
      <c r="H41" s="1604"/>
      <c r="I41" s="1604"/>
      <c r="J41" s="1605"/>
      <c r="K41" s="1226" t="s">
        <v>101</v>
      </c>
      <c r="L41" s="1612"/>
      <c r="M41" s="1613"/>
      <c r="N41" s="1134"/>
      <c r="O41" s="1134"/>
      <c r="P41" s="1134"/>
      <c r="Q41" s="1134"/>
      <c r="R41" s="1134"/>
      <c r="S41" s="1134"/>
      <c r="T41" s="1134"/>
      <c r="U41" s="1134"/>
      <c r="V41" s="1134"/>
      <c r="W41" s="1134"/>
      <c r="X41" s="1134"/>
      <c r="Y41" s="1134"/>
      <c r="Z41" s="1134"/>
    </row>
    <row r="42" spans="1:26" ht="15.75" x14ac:dyDescent="0.25">
      <c r="A42" s="1581"/>
      <c r="B42" s="1586"/>
      <c r="C42" s="1223"/>
      <c r="D42" s="1227"/>
      <c r="E42" s="1173" t="s">
        <v>933</v>
      </c>
      <c r="F42" s="1602"/>
      <c r="G42" s="1606"/>
      <c r="H42" s="1607"/>
      <c r="I42" s="1607"/>
      <c r="J42" s="1608"/>
      <c r="K42" s="1155"/>
      <c r="L42" s="1606"/>
      <c r="M42" s="1614"/>
      <c r="N42" s="1134"/>
      <c r="O42" s="1134"/>
      <c r="P42" s="1134"/>
      <c r="Q42" s="1134"/>
      <c r="R42" s="1134"/>
      <c r="S42" s="1134"/>
      <c r="T42" s="1134"/>
      <c r="U42" s="1134"/>
      <c r="V42" s="1134"/>
      <c r="W42" s="1134"/>
      <c r="X42" s="1134"/>
      <c r="Y42" s="1134"/>
      <c r="Z42" s="1134"/>
    </row>
    <row r="43" spans="1:26" ht="15.75" x14ac:dyDescent="0.25">
      <c r="A43" s="1581"/>
      <c r="B43" s="1587"/>
      <c r="C43" s="1228"/>
      <c r="D43" s="1158"/>
      <c r="E43" s="1158"/>
      <c r="F43" s="1158"/>
      <c r="G43" s="1158"/>
      <c r="H43" s="1158"/>
      <c r="I43" s="1158"/>
      <c r="J43" s="1158"/>
      <c r="K43" s="1158"/>
      <c r="L43" s="1155"/>
      <c r="M43" s="1156"/>
      <c r="N43" s="1134"/>
      <c r="O43" s="1134"/>
      <c r="P43" s="1134"/>
      <c r="Q43" s="1134"/>
      <c r="R43" s="1134"/>
      <c r="S43" s="1134"/>
      <c r="T43" s="1134"/>
      <c r="U43" s="1134"/>
      <c r="V43" s="1134"/>
      <c r="W43" s="1134"/>
      <c r="X43" s="1134"/>
      <c r="Y43" s="1134"/>
      <c r="Z43" s="1134"/>
    </row>
    <row r="44" spans="1:26" ht="203.25" customHeight="1" x14ac:dyDescent="0.25">
      <c r="A44" s="1581"/>
      <c r="B44" s="1146" t="s">
        <v>139</v>
      </c>
      <c r="C44" s="1609" t="s">
        <v>970</v>
      </c>
      <c r="D44" s="1590"/>
      <c r="E44" s="1590"/>
      <c r="F44" s="1590"/>
      <c r="G44" s="1590"/>
      <c r="H44" s="1590"/>
      <c r="I44" s="1590"/>
      <c r="J44" s="1590"/>
      <c r="K44" s="1590"/>
      <c r="L44" s="1590"/>
      <c r="M44" s="1591"/>
      <c r="N44" s="1134"/>
      <c r="O44" s="1134"/>
      <c r="P44" s="1134"/>
      <c r="Q44" s="1134"/>
      <c r="R44" s="1134"/>
      <c r="S44" s="1134"/>
      <c r="T44" s="1134"/>
      <c r="U44" s="1134"/>
      <c r="V44" s="1134"/>
      <c r="W44" s="1134"/>
      <c r="X44" s="1134"/>
      <c r="Y44" s="1134"/>
      <c r="Z44" s="1134"/>
    </row>
    <row r="45" spans="1:26" ht="27.6" customHeight="1" x14ac:dyDescent="0.25">
      <c r="A45" s="1581"/>
      <c r="B45" s="1146" t="s">
        <v>936</v>
      </c>
      <c r="C45" s="1609" t="s">
        <v>762</v>
      </c>
      <c r="D45" s="1610"/>
      <c r="E45" s="1610"/>
      <c r="F45" s="1610"/>
      <c r="G45" s="1610"/>
      <c r="H45" s="1610"/>
      <c r="I45" s="1610"/>
      <c r="J45" s="1610"/>
      <c r="K45" s="1610"/>
      <c r="L45" s="1610"/>
      <c r="M45" s="1611"/>
      <c r="N45" s="1134"/>
      <c r="O45" s="1134"/>
      <c r="P45" s="1134"/>
      <c r="Q45" s="1134"/>
      <c r="R45" s="1134"/>
      <c r="S45" s="1134"/>
      <c r="T45" s="1134"/>
      <c r="U45" s="1134"/>
      <c r="V45" s="1134"/>
      <c r="W45" s="1134"/>
      <c r="X45" s="1134"/>
      <c r="Y45" s="1134"/>
      <c r="Z45" s="1134"/>
    </row>
    <row r="46" spans="1:26" ht="15" customHeight="1" x14ac:dyDescent="0.25">
      <c r="A46" s="1581"/>
      <c r="B46" s="1146" t="s">
        <v>141</v>
      </c>
      <c r="C46" s="1589" t="s">
        <v>971</v>
      </c>
      <c r="D46" s="1590"/>
      <c r="E46" s="1590"/>
      <c r="F46" s="1590"/>
      <c r="G46" s="1590"/>
      <c r="H46" s="1590"/>
      <c r="I46" s="1590"/>
      <c r="J46" s="1590"/>
      <c r="K46" s="1590"/>
      <c r="L46" s="1590"/>
      <c r="M46" s="1591"/>
      <c r="N46" s="1134"/>
      <c r="O46" s="1134"/>
      <c r="P46" s="1134"/>
      <c r="Q46" s="1134"/>
      <c r="R46" s="1134"/>
      <c r="S46" s="1134"/>
      <c r="T46" s="1134"/>
      <c r="U46" s="1134"/>
      <c r="V46" s="1134"/>
      <c r="W46" s="1134"/>
      <c r="X46" s="1134"/>
      <c r="Y46" s="1134"/>
      <c r="Z46" s="1134"/>
    </row>
    <row r="47" spans="1:26" ht="15.75" x14ac:dyDescent="0.25">
      <c r="A47" s="1581"/>
      <c r="B47" s="1146" t="s">
        <v>143</v>
      </c>
      <c r="C47" s="1589" t="s">
        <v>939</v>
      </c>
      <c r="D47" s="1590"/>
      <c r="E47" s="1590"/>
      <c r="F47" s="1590"/>
      <c r="G47" s="1590"/>
      <c r="H47" s="1590"/>
      <c r="I47" s="1590"/>
      <c r="J47" s="1590"/>
      <c r="K47" s="1590"/>
      <c r="L47" s="1590"/>
      <c r="M47" s="1591"/>
      <c r="N47" s="1134"/>
      <c r="O47" s="1134"/>
      <c r="P47" s="1134"/>
      <c r="Q47" s="1134"/>
      <c r="R47" s="1134"/>
      <c r="S47" s="1134"/>
      <c r="T47" s="1134"/>
      <c r="U47" s="1134"/>
      <c r="V47" s="1134"/>
      <c r="W47" s="1134"/>
      <c r="X47" s="1134"/>
      <c r="Y47" s="1134"/>
      <c r="Z47" s="1134"/>
    </row>
    <row r="48" spans="1:26" ht="15.75" x14ac:dyDescent="0.25">
      <c r="A48" s="1582"/>
      <c r="B48" s="1146" t="s">
        <v>144</v>
      </c>
      <c r="C48" s="1589" t="s">
        <v>111</v>
      </c>
      <c r="D48" s="1590"/>
      <c r="E48" s="1590"/>
      <c r="F48" s="1590"/>
      <c r="G48" s="1590"/>
      <c r="H48" s="1590"/>
      <c r="I48" s="1590"/>
      <c r="J48" s="1590"/>
      <c r="K48" s="1590"/>
      <c r="L48" s="1590"/>
      <c r="M48" s="1591"/>
      <c r="N48" s="1134"/>
      <c r="O48" s="1134"/>
      <c r="P48" s="1134"/>
      <c r="Q48" s="1134"/>
      <c r="R48" s="1134"/>
      <c r="S48" s="1134"/>
      <c r="T48" s="1134"/>
      <c r="U48" s="1134"/>
      <c r="V48" s="1134"/>
      <c r="W48" s="1134"/>
      <c r="X48" s="1134"/>
      <c r="Y48" s="1134"/>
      <c r="Z48" s="1134"/>
    </row>
    <row r="49" spans="1:26" ht="15.75" customHeight="1" x14ac:dyDescent="0.25">
      <c r="A49" s="1588" t="s">
        <v>60</v>
      </c>
      <c r="B49" s="1229" t="s">
        <v>145</v>
      </c>
      <c r="C49" s="1589" t="s">
        <v>940</v>
      </c>
      <c r="D49" s="1590"/>
      <c r="E49" s="1590"/>
      <c r="F49" s="1590"/>
      <c r="G49" s="1590"/>
      <c r="H49" s="1590"/>
      <c r="I49" s="1590"/>
      <c r="J49" s="1590"/>
      <c r="K49" s="1590"/>
      <c r="L49" s="1590"/>
      <c r="M49" s="1591"/>
      <c r="N49" s="1134"/>
      <c r="O49" s="1134"/>
      <c r="P49" s="1134"/>
      <c r="Q49" s="1134"/>
      <c r="R49" s="1134"/>
      <c r="S49" s="1134"/>
      <c r="T49" s="1134"/>
      <c r="U49" s="1134"/>
      <c r="V49" s="1134"/>
      <c r="W49" s="1134"/>
      <c r="X49" s="1134"/>
      <c r="Y49" s="1134"/>
      <c r="Z49" s="1134"/>
    </row>
    <row r="50" spans="1:26" ht="15.75" customHeight="1" x14ac:dyDescent="0.25">
      <c r="A50" s="1581"/>
      <c r="B50" s="1229" t="s">
        <v>147</v>
      </c>
      <c r="C50" s="1589" t="s">
        <v>972</v>
      </c>
      <c r="D50" s="1590"/>
      <c r="E50" s="1590"/>
      <c r="F50" s="1590"/>
      <c r="G50" s="1590"/>
      <c r="H50" s="1590"/>
      <c r="I50" s="1590"/>
      <c r="J50" s="1590"/>
      <c r="K50" s="1590"/>
      <c r="L50" s="1590"/>
      <c r="M50" s="1591"/>
      <c r="N50" s="1134"/>
      <c r="O50" s="1134"/>
      <c r="P50" s="1134"/>
      <c r="Q50" s="1134"/>
      <c r="R50" s="1134"/>
      <c r="S50" s="1134"/>
      <c r="T50" s="1134"/>
      <c r="U50" s="1134"/>
      <c r="V50" s="1134"/>
      <c r="W50" s="1134"/>
      <c r="X50" s="1134"/>
      <c r="Y50" s="1134"/>
      <c r="Z50" s="1134"/>
    </row>
    <row r="51" spans="1:26" ht="15.75" customHeight="1" x14ac:dyDescent="0.25">
      <c r="A51" s="1581"/>
      <c r="B51" s="1229" t="s">
        <v>149</v>
      </c>
      <c r="C51" s="1589" t="s">
        <v>167</v>
      </c>
      <c r="D51" s="1590"/>
      <c r="E51" s="1590"/>
      <c r="F51" s="1590"/>
      <c r="G51" s="1590"/>
      <c r="H51" s="1590"/>
      <c r="I51" s="1590"/>
      <c r="J51" s="1590"/>
      <c r="K51" s="1590"/>
      <c r="L51" s="1590"/>
      <c r="M51" s="1591"/>
      <c r="N51" s="1134"/>
      <c r="O51" s="1134"/>
      <c r="P51" s="1134"/>
      <c r="Q51" s="1134"/>
      <c r="R51" s="1134"/>
      <c r="S51" s="1134"/>
      <c r="T51" s="1134"/>
      <c r="U51" s="1134"/>
      <c r="V51" s="1134"/>
      <c r="W51" s="1134"/>
      <c r="X51" s="1134"/>
      <c r="Y51" s="1134"/>
      <c r="Z51" s="1134"/>
    </row>
    <row r="52" spans="1:26" ht="15.75" customHeight="1" x14ac:dyDescent="0.25">
      <c r="A52" s="1581"/>
      <c r="B52" s="1230" t="s">
        <v>151</v>
      </c>
      <c r="C52" s="1589" t="s">
        <v>152</v>
      </c>
      <c r="D52" s="1590"/>
      <c r="E52" s="1590"/>
      <c r="F52" s="1590"/>
      <c r="G52" s="1590"/>
      <c r="H52" s="1590"/>
      <c r="I52" s="1590"/>
      <c r="J52" s="1590"/>
      <c r="K52" s="1590"/>
      <c r="L52" s="1590"/>
      <c r="M52" s="1591"/>
      <c r="N52" s="1134"/>
      <c r="O52" s="1134"/>
      <c r="P52" s="1134"/>
      <c r="Q52" s="1134"/>
      <c r="R52" s="1134"/>
      <c r="S52" s="1134"/>
      <c r="T52" s="1134"/>
      <c r="U52" s="1134"/>
      <c r="V52" s="1134"/>
      <c r="W52" s="1134"/>
      <c r="X52" s="1134"/>
      <c r="Y52" s="1134"/>
      <c r="Z52" s="1134"/>
    </row>
    <row r="53" spans="1:26" ht="15.75" customHeight="1" x14ac:dyDescent="0.25">
      <c r="A53" s="1581"/>
      <c r="B53" s="1229" t="s">
        <v>153</v>
      </c>
      <c r="C53" s="1594" t="s">
        <v>943</v>
      </c>
      <c r="D53" s="1590"/>
      <c r="E53" s="1590"/>
      <c r="F53" s="1590"/>
      <c r="G53" s="1590"/>
      <c r="H53" s="1590"/>
      <c r="I53" s="1590"/>
      <c r="J53" s="1590"/>
      <c r="K53" s="1590"/>
      <c r="L53" s="1590"/>
      <c r="M53" s="1591"/>
      <c r="N53" s="1134"/>
      <c r="O53" s="1134"/>
      <c r="P53" s="1134"/>
      <c r="Q53" s="1134"/>
      <c r="R53" s="1134"/>
      <c r="S53" s="1134"/>
      <c r="T53" s="1134"/>
      <c r="U53" s="1134"/>
      <c r="V53" s="1134"/>
      <c r="W53" s="1134"/>
      <c r="X53" s="1134"/>
      <c r="Y53" s="1134"/>
      <c r="Z53" s="1134"/>
    </row>
    <row r="54" spans="1:26" ht="16.5" customHeight="1" thickBot="1" x14ac:dyDescent="0.3">
      <c r="A54" s="1592"/>
      <c r="B54" s="1229" t="s">
        <v>155</v>
      </c>
      <c r="C54" s="1589"/>
      <c r="D54" s="1590"/>
      <c r="E54" s="1590"/>
      <c r="F54" s="1590"/>
      <c r="G54" s="1590"/>
      <c r="H54" s="1590"/>
      <c r="I54" s="1590"/>
      <c r="J54" s="1590"/>
      <c r="K54" s="1590"/>
      <c r="L54" s="1590"/>
      <c r="M54" s="1591"/>
      <c r="N54" s="1134"/>
      <c r="O54" s="1134"/>
      <c r="P54" s="1134"/>
      <c r="Q54" s="1134"/>
      <c r="R54" s="1134"/>
      <c r="S54" s="1134"/>
      <c r="T54" s="1134"/>
      <c r="U54" s="1134"/>
      <c r="V54" s="1134"/>
      <c r="W54" s="1134"/>
      <c r="X54" s="1134"/>
      <c r="Y54" s="1134"/>
      <c r="Z54" s="1134"/>
    </row>
    <row r="55" spans="1:26" ht="15.75" customHeight="1" x14ac:dyDescent="0.25">
      <c r="A55" s="1588" t="s">
        <v>156</v>
      </c>
      <c r="B55" s="1231" t="s">
        <v>157</v>
      </c>
      <c r="C55" s="1589"/>
      <c r="D55" s="1590"/>
      <c r="E55" s="1590"/>
      <c r="F55" s="1590"/>
      <c r="G55" s="1590"/>
      <c r="H55" s="1590"/>
      <c r="I55" s="1590"/>
      <c r="J55" s="1590"/>
      <c r="K55" s="1590"/>
      <c r="L55" s="1590"/>
      <c r="M55" s="1591"/>
      <c r="N55" s="1134"/>
      <c r="O55" s="1134"/>
      <c r="P55" s="1134"/>
      <c r="Q55" s="1134"/>
      <c r="R55" s="1134"/>
      <c r="S55" s="1134"/>
      <c r="T55" s="1134"/>
      <c r="U55" s="1134"/>
      <c r="V55" s="1134"/>
      <c r="W55" s="1134"/>
      <c r="X55" s="1134"/>
      <c r="Y55" s="1134"/>
      <c r="Z55" s="1134"/>
    </row>
    <row r="56" spans="1:26" ht="30" customHeight="1" x14ac:dyDescent="0.25">
      <c r="A56" s="1581"/>
      <c r="B56" s="1231" t="s">
        <v>158</v>
      </c>
      <c r="C56" s="1589"/>
      <c r="D56" s="1590"/>
      <c r="E56" s="1590"/>
      <c r="F56" s="1590"/>
      <c r="G56" s="1590"/>
      <c r="H56" s="1590"/>
      <c r="I56" s="1590"/>
      <c r="J56" s="1590"/>
      <c r="K56" s="1590"/>
      <c r="L56" s="1590"/>
      <c r="M56" s="1591"/>
      <c r="N56" s="1134"/>
      <c r="O56" s="1134"/>
      <c r="P56" s="1134"/>
      <c r="Q56" s="1134"/>
      <c r="R56" s="1134"/>
      <c r="S56" s="1134"/>
      <c r="T56" s="1134"/>
      <c r="U56" s="1134"/>
      <c r="V56" s="1134"/>
      <c r="W56" s="1134"/>
      <c r="X56" s="1134"/>
      <c r="Y56" s="1134"/>
      <c r="Z56" s="1134"/>
    </row>
    <row r="57" spans="1:26" ht="30" customHeight="1" thickBot="1" x14ac:dyDescent="0.3">
      <c r="A57" s="1581"/>
      <c r="B57" s="1232" t="s">
        <v>79</v>
      </c>
      <c r="C57" s="1508" t="s">
        <v>973</v>
      </c>
      <c r="D57" s="1508"/>
      <c r="E57" s="1508"/>
      <c r="F57" s="1508"/>
      <c r="G57" s="1508"/>
      <c r="H57" s="1508"/>
      <c r="I57" s="1508"/>
      <c r="J57" s="1508"/>
      <c r="K57" s="1508"/>
      <c r="L57" s="1508"/>
      <c r="M57" s="1508"/>
      <c r="N57" s="1134"/>
      <c r="O57" s="1134"/>
      <c r="P57" s="1134"/>
      <c r="Q57" s="1134"/>
      <c r="R57" s="1134"/>
      <c r="S57" s="1134"/>
      <c r="T57" s="1134"/>
      <c r="U57" s="1134"/>
      <c r="V57" s="1134"/>
      <c r="W57" s="1134"/>
      <c r="X57" s="1134"/>
      <c r="Y57" s="1134"/>
      <c r="Z57" s="1134"/>
    </row>
    <row r="58" spans="1:26" ht="16.5" customHeight="1" thickBot="1" x14ac:dyDescent="0.3">
      <c r="A58" s="1233" t="s">
        <v>64</v>
      </c>
      <c r="B58" s="1234"/>
      <c r="C58" s="1511" t="s">
        <v>974</v>
      </c>
      <c r="D58" s="1512"/>
      <c r="E58" s="1512"/>
      <c r="F58" s="1512"/>
      <c r="G58" s="1512"/>
      <c r="H58" s="1512"/>
      <c r="I58" s="1512"/>
      <c r="J58" s="1512"/>
      <c r="K58" s="1512"/>
      <c r="L58" s="1512"/>
      <c r="M58" s="1513"/>
      <c r="N58" s="1134"/>
      <c r="O58" s="1134"/>
      <c r="P58" s="1134"/>
      <c r="Q58" s="1134"/>
      <c r="R58" s="1134"/>
      <c r="S58" s="1134"/>
      <c r="T58" s="1134"/>
      <c r="U58" s="1134"/>
      <c r="V58" s="1134"/>
      <c r="W58" s="1134"/>
      <c r="X58" s="1134"/>
      <c r="Y58" s="1134"/>
      <c r="Z58" s="1134"/>
    </row>
    <row r="59" spans="1:26" ht="15.75" x14ac:dyDescent="0.25">
      <c r="A59" s="1134"/>
      <c r="B59" s="1235"/>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row>
    <row r="60" spans="1:26" ht="15.75" x14ac:dyDescent="0.25">
      <c r="A60" s="1134"/>
      <c r="B60" s="1235"/>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row>
    <row r="61" spans="1:26" ht="15.75" x14ac:dyDescent="0.25">
      <c r="A61" s="1134"/>
      <c r="B61" s="1235"/>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row>
    <row r="62" spans="1:26" ht="15.75" x14ac:dyDescent="0.25">
      <c r="A62" s="1134"/>
      <c r="B62" s="1235"/>
      <c r="C62" s="1134"/>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row>
    <row r="63" spans="1:26" ht="15.75" x14ac:dyDescent="0.25">
      <c r="A63" s="1134"/>
      <c r="B63" s="1235"/>
      <c r="C63" s="1134"/>
      <c r="D63" s="1134"/>
      <c r="E63" s="1134"/>
      <c r="F63" s="1134"/>
      <c r="G63" s="1134"/>
      <c r="H63" s="1134"/>
      <c r="I63" s="1134"/>
      <c r="J63" s="1134"/>
      <c r="K63" s="1134"/>
      <c r="L63" s="1134"/>
      <c r="M63" s="1134"/>
      <c r="N63" s="1134"/>
      <c r="O63" s="1134"/>
      <c r="P63" s="1134"/>
      <c r="Q63" s="1134"/>
      <c r="R63" s="1134"/>
      <c r="S63" s="1134"/>
      <c r="T63" s="1134"/>
      <c r="U63" s="1134"/>
      <c r="V63" s="1134"/>
      <c r="W63" s="1134"/>
      <c r="X63" s="1134"/>
      <c r="Y63" s="1134"/>
      <c r="Z63" s="1134"/>
    </row>
    <row r="64" spans="1:26" ht="15.75" x14ac:dyDescent="0.25">
      <c r="A64" s="1134"/>
      <c r="B64" s="1235"/>
      <c r="C64" s="1134"/>
      <c r="D64" s="1134"/>
      <c r="E64" s="1134"/>
      <c r="F64" s="1134"/>
      <c r="G64" s="1134"/>
      <c r="H64" s="1134"/>
      <c r="I64" s="1134"/>
      <c r="J64" s="1134"/>
      <c r="K64" s="1134"/>
      <c r="L64" s="1134"/>
      <c r="M64" s="1134"/>
      <c r="N64" s="1134"/>
      <c r="O64" s="1134"/>
      <c r="P64" s="1134"/>
      <c r="Q64" s="1134"/>
      <c r="R64" s="1134"/>
      <c r="S64" s="1134"/>
      <c r="T64" s="1134"/>
      <c r="U64" s="1134"/>
      <c r="V64" s="1134"/>
      <c r="W64" s="1134"/>
      <c r="X64" s="1134"/>
      <c r="Y64" s="1134"/>
      <c r="Z64" s="1134"/>
    </row>
    <row r="65" spans="1:26" ht="15.75" x14ac:dyDescent="0.25">
      <c r="A65" s="1134"/>
      <c r="B65" s="1235"/>
      <c r="C65" s="1134"/>
      <c r="D65" s="1134"/>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row>
    <row r="66" spans="1:26" ht="15.75" x14ac:dyDescent="0.25">
      <c r="A66" s="1134"/>
      <c r="B66" s="1235"/>
      <c r="C66" s="1134"/>
      <c r="D66" s="1134"/>
      <c r="E66" s="1134"/>
      <c r="F66" s="1134"/>
      <c r="G66" s="1134"/>
      <c r="H66" s="1134"/>
      <c r="I66" s="1134"/>
      <c r="J66" s="1134"/>
      <c r="K66" s="1134"/>
      <c r="L66" s="1134"/>
      <c r="M66" s="1134"/>
      <c r="N66" s="1134"/>
      <c r="O66" s="1134"/>
      <c r="P66" s="1134"/>
      <c r="Q66" s="1134"/>
      <c r="R66" s="1134"/>
      <c r="S66" s="1134"/>
      <c r="T66" s="1134"/>
      <c r="U66" s="1134"/>
      <c r="V66" s="1134"/>
      <c r="W66" s="1134"/>
      <c r="X66" s="1134"/>
      <c r="Y66" s="1134"/>
      <c r="Z66" s="1134"/>
    </row>
    <row r="67" spans="1:26" ht="15.75" x14ac:dyDescent="0.25">
      <c r="A67" s="1134"/>
      <c r="B67" s="1235"/>
      <c r="C67" s="1134"/>
      <c r="D67" s="1134"/>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row>
    <row r="68" spans="1:26" ht="15.75" x14ac:dyDescent="0.25">
      <c r="A68" s="1134"/>
      <c r="B68" s="1235"/>
      <c r="C68" s="1134"/>
      <c r="D68" s="1134"/>
      <c r="E68" s="1134"/>
      <c r="F68" s="1134"/>
      <c r="G68" s="1134"/>
      <c r="H68" s="1134"/>
      <c r="I68" s="1134"/>
      <c r="J68" s="1134"/>
      <c r="K68" s="1134"/>
      <c r="L68" s="1134"/>
      <c r="M68" s="1134"/>
      <c r="N68" s="1134"/>
      <c r="O68" s="1134"/>
      <c r="P68" s="1134"/>
      <c r="Q68" s="1134"/>
      <c r="R68" s="1134"/>
      <c r="S68" s="1134"/>
      <c r="T68" s="1134"/>
      <c r="U68" s="1134"/>
      <c r="V68" s="1134"/>
      <c r="W68" s="1134"/>
      <c r="X68" s="1134"/>
      <c r="Y68" s="1134"/>
      <c r="Z68" s="1134"/>
    </row>
    <row r="69" spans="1:26" ht="15.75" x14ac:dyDescent="0.25">
      <c r="A69" s="1134"/>
      <c r="B69" s="1235"/>
      <c r="C69" s="1134"/>
      <c r="D69" s="1134"/>
      <c r="E69" s="1134"/>
      <c r="F69" s="1134"/>
      <c r="G69" s="1134"/>
      <c r="H69" s="1134"/>
      <c r="I69" s="1134"/>
      <c r="J69" s="1134"/>
      <c r="K69" s="1134"/>
      <c r="L69" s="1134"/>
      <c r="M69" s="1134"/>
      <c r="N69" s="1134"/>
      <c r="O69" s="1134"/>
      <c r="P69" s="1134"/>
      <c r="Q69" s="1134"/>
      <c r="R69" s="1134"/>
      <c r="S69" s="1134"/>
      <c r="T69" s="1134"/>
      <c r="U69" s="1134"/>
      <c r="V69" s="1134"/>
      <c r="W69" s="1134"/>
      <c r="X69" s="1134"/>
      <c r="Y69" s="1134"/>
      <c r="Z69" s="1134"/>
    </row>
    <row r="70" spans="1:26" ht="15.75" x14ac:dyDescent="0.25">
      <c r="A70" s="1134"/>
      <c r="B70" s="1235"/>
      <c r="C70" s="1134"/>
      <c r="D70" s="1134"/>
      <c r="E70" s="1134"/>
      <c r="F70" s="1134"/>
      <c r="G70" s="1134"/>
      <c r="H70" s="1134"/>
      <c r="I70" s="1134"/>
      <c r="J70" s="1134"/>
      <c r="K70" s="1134"/>
      <c r="L70" s="1134"/>
      <c r="M70" s="1134"/>
      <c r="N70" s="1134"/>
      <c r="O70" s="1134"/>
      <c r="P70" s="1134"/>
      <c r="Q70" s="1134"/>
      <c r="R70" s="1134"/>
      <c r="S70" s="1134"/>
      <c r="T70" s="1134"/>
      <c r="U70" s="1134"/>
      <c r="V70" s="1134"/>
      <c r="W70" s="1134"/>
      <c r="X70" s="1134"/>
      <c r="Y70" s="1134"/>
      <c r="Z70" s="1134"/>
    </row>
    <row r="71" spans="1:26" ht="15.75" x14ac:dyDescent="0.25">
      <c r="A71" s="1134"/>
      <c r="B71" s="1235"/>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row>
    <row r="72" spans="1:26" ht="15.75" x14ac:dyDescent="0.25">
      <c r="A72" s="1134"/>
      <c r="B72" s="1235"/>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row>
    <row r="73" spans="1:26" ht="15.75" x14ac:dyDescent="0.25">
      <c r="A73" s="1134"/>
      <c r="B73" s="1235"/>
      <c r="C73" s="1134"/>
      <c r="D73" s="1134"/>
      <c r="E73" s="1134"/>
      <c r="F73" s="1134"/>
      <c r="G73" s="1134"/>
      <c r="H73" s="1134"/>
      <c r="I73" s="1134"/>
      <c r="J73" s="1134"/>
      <c r="K73" s="1134"/>
      <c r="L73" s="1134"/>
      <c r="M73" s="1134"/>
      <c r="N73" s="1134"/>
      <c r="O73" s="1134"/>
      <c r="P73" s="1134"/>
      <c r="Q73" s="1134"/>
      <c r="R73" s="1134"/>
      <c r="S73" s="1134"/>
      <c r="T73" s="1134"/>
      <c r="U73" s="1134"/>
      <c r="V73" s="1134"/>
      <c r="W73" s="1134"/>
      <c r="X73" s="1134"/>
      <c r="Y73" s="1134"/>
      <c r="Z73" s="1134"/>
    </row>
    <row r="74" spans="1:26" ht="15.75" x14ac:dyDescent="0.25">
      <c r="A74" s="1134"/>
      <c r="B74" s="1235"/>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row>
    <row r="75" spans="1:26" ht="15.75" x14ac:dyDescent="0.25">
      <c r="A75" s="1134"/>
      <c r="B75" s="1235"/>
      <c r="C75" s="1134"/>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row>
    <row r="76" spans="1:26" ht="15.75" x14ac:dyDescent="0.25">
      <c r="A76" s="1134"/>
      <c r="B76" s="1235"/>
      <c r="C76" s="1134"/>
      <c r="D76" s="1134"/>
      <c r="E76" s="1134"/>
      <c r="F76" s="1134"/>
      <c r="G76" s="1134"/>
      <c r="H76" s="1134"/>
      <c r="I76" s="1134"/>
      <c r="J76" s="1134"/>
      <c r="K76" s="1134"/>
      <c r="L76" s="1134"/>
      <c r="M76" s="1134"/>
      <c r="N76" s="1134"/>
      <c r="O76" s="1134"/>
      <c r="P76" s="1134"/>
      <c r="Q76" s="1134"/>
      <c r="R76" s="1134"/>
      <c r="S76" s="1134"/>
      <c r="T76" s="1134"/>
      <c r="U76" s="1134"/>
      <c r="V76" s="1134"/>
      <c r="W76" s="1134"/>
      <c r="X76" s="1134"/>
      <c r="Y76" s="1134"/>
      <c r="Z76" s="1134"/>
    </row>
    <row r="77" spans="1:26" ht="15.75" x14ac:dyDescent="0.25">
      <c r="A77" s="1134"/>
      <c r="B77" s="1235"/>
      <c r="C77" s="1134"/>
      <c r="D77" s="1134"/>
      <c r="E77" s="1134"/>
      <c r="F77" s="1134"/>
      <c r="G77" s="1134"/>
      <c r="H77" s="1134"/>
      <c r="I77" s="1134"/>
      <c r="J77" s="1134"/>
      <c r="K77" s="1134"/>
      <c r="L77" s="1134"/>
      <c r="M77" s="1134"/>
      <c r="N77" s="1134"/>
      <c r="O77" s="1134"/>
      <c r="P77" s="1134"/>
      <c r="Q77" s="1134"/>
      <c r="R77" s="1134"/>
      <c r="S77" s="1134"/>
      <c r="T77" s="1134"/>
      <c r="U77" s="1134"/>
      <c r="V77" s="1134"/>
      <c r="W77" s="1134"/>
      <c r="X77" s="1134"/>
      <c r="Y77" s="1134"/>
      <c r="Z77" s="1134"/>
    </row>
    <row r="78" spans="1:26" ht="15.75" x14ac:dyDescent="0.25">
      <c r="A78" s="1134"/>
      <c r="B78" s="1235"/>
      <c r="C78" s="1134"/>
      <c r="D78" s="1134"/>
      <c r="E78" s="1134"/>
      <c r="F78" s="1134"/>
      <c r="G78" s="1134"/>
      <c r="H78" s="1134"/>
      <c r="I78" s="1134"/>
      <c r="J78" s="1134"/>
      <c r="K78" s="1134"/>
      <c r="L78" s="1134"/>
      <c r="M78" s="1134"/>
      <c r="N78" s="1134"/>
      <c r="O78" s="1134"/>
      <c r="P78" s="1134"/>
      <c r="Q78" s="1134"/>
      <c r="R78" s="1134"/>
      <c r="S78" s="1134"/>
      <c r="T78" s="1134"/>
      <c r="U78" s="1134"/>
      <c r="V78" s="1134"/>
      <c r="W78" s="1134"/>
      <c r="X78" s="1134"/>
      <c r="Y78" s="1134"/>
      <c r="Z78" s="1134"/>
    </row>
    <row r="79" spans="1:26" ht="15.75" x14ac:dyDescent="0.25">
      <c r="A79" s="1134"/>
      <c r="B79" s="1235"/>
      <c r="C79" s="1134"/>
      <c r="D79" s="1134"/>
      <c r="E79" s="1134"/>
      <c r="F79" s="1134"/>
      <c r="G79" s="1134"/>
      <c r="H79" s="1134"/>
      <c r="I79" s="1134"/>
      <c r="J79" s="1134"/>
      <c r="K79" s="1134"/>
      <c r="L79" s="1134"/>
      <c r="M79" s="1134"/>
      <c r="N79" s="1134"/>
      <c r="O79" s="1134"/>
      <c r="P79" s="1134"/>
      <c r="Q79" s="1134"/>
      <c r="R79" s="1134"/>
      <c r="S79" s="1134"/>
      <c r="T79" s="1134"/>
      <c r="U79" s="1134"/>
      <c r="V79" s="1134"/>
      <c r="W79" s="1134"/>
      <c r="X79" s="1134"/>
      <c r="Y79" s="1134"/>
      <c r="Z79" s="1134"/>
    </row>
    <row r="80" spans="1:26" ht="15.75" x14ac:dyDescent="0.25">
      <c r="A80" s="1134"/>
      <c r="B80" s="1235"/>
      <c r="C80" s="1134"/>
      <c r="D80" s="1134"/>
      <c r="E80" s="1134"/>
      <c r="F80" s="1134"/>
      <c r="G80" s="1134"/>
      <c r="H80" s="1134"/>
      <c r="I80" s="1134"/>
      <c r="J80" s="1134"/>
      <c r="K80" s="1134"/>
      <c r="L80" s="1134"/>
      <c r="M80" s="1134"/>
      <c r="N80" s="1134"/>
      <c r="O80" s="1134"/>
      <c r="P80" s="1134"/>
      <c r="Q80" s="1134"/>
      <c r="R80" s="1134"/>
      <c r="S80" s="1134"/>
      <c r="T80" s="1134"/>
      <c r="U80" s="1134"/>
      <c r="V80" s="1134"/>
      <c r="W80" s="1134"/>
      <c r="X80" s="1134"/>
      <c r="Y80" s="1134"/>
      <c r="Z80" s="1134"/>
    </row>
    <row r="81" spans="1:26" ht="15.75" x14ac:dyDescent="0.25">
      <c r="A81" s="1134"/>
      <c r="B81" s="1235"/>
      <c r="C81" s="1134"/>
      <c r="D81" s="1134"/>
      <c r="E81" s="1134"/>
      <c r="F81" s="1134"/>
      <c r="G81" s="1134"/>
      <c r="H81" s="1134"/>
      <c r="I81" s="1134"/>
      <c r="J81" s="1134"/>
      <c r="K81" s="1134"/>
      <c r="L81" s="1134"/>
      <c r="M81" s="1134"/>
      <c r="N81" s="1134"/>
      <c r="O81" s="1134"/>
      <c r="P81" s="1134"/>
      <c r="Q81" s="1134"/>
      <c r="R81" s="1134"/>
      <c r="S81" s="1134"/>
      <c r="T81" s="1134"/>
      <c r="U81" s="1134"/>
      <c r="V81" s="1134"/>
      <c r="W81" s="1134"/>
      <c r="X81" s="1134"/>
      <c r="Y81" s="1134"/>
      <c r="Z81" s="1134"/>
    </row>
    <row r="82" spans="1:26" ht="15.75" x14ac:dyDescent="0.25">
      <c r="A82" s="1134"/>
      <c r="B82" s="1235"/>
      <c r="C82" s="1134"/>
      <c r="D82" s="1134"/>
      <c r="E82" s="1134"/>
      <c r="F82" s="1134"/>
      <c r="G82" s="1134"/>
      <c r="H82" s="1134"/>
      <c r="I82" s="1134"/>
      <c r="J82" s="1134"/>
      <c r="K82" s="1134"/>
      <c r="L82" s="1134"/>
      <c r="M82" s="1134"/>
      <c r="N82" s="1134"/>
      <c r="O82" s="1134"/>
      <c r="P82" s="1134"/>
      <c r="Q82" s="1134"/>
      <c r="R82" s="1134"/>
      <c r="S82" s="1134"/>
      <c r="T82" s="1134"/>
      <c r="U82" s="1134"/>
      <c r="V82" s="1134"/>
      <c r="W82" s="1134"/>
      <c r="X82" s="1134"/>
      <c r="Y82" s="1134"/>
      <c r="Z82" s="1134"/>
    </row>
    <row r="83" spans="1:26" ht="15.75" x14ac:dyDescent="0.25">
      <c r="A83" s="1134"/>
      <c r="B83" s="1235"/>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row>
    <row r="84" spans="1:26" ht="15.75" x14ac:dyDescent="0.25">
      <c r="A84" s="1134"/>
      <c r="B84" s="1235"/>
      <c r="C84" s="1134"/>
      <c r="D84" s="1134"/>
      <c r="E84" s="1134"/>
      <c r="F84" s="1134"/>
      <c r="G84" s="1134"/>
      <c r="H84" s="1134"/>
      <c r="I84" s="1134"/>
      <c r="J84" s="1134"/>
      <c r="K84" s="1134"/>
      <c r="L84" s="1134"/>
      <c r="M84" s="1134"/>
      <c r="N84" s="1134"/>
      <c r="O84" s="1134"/>
      <c r="P84" s="1134"/>
      <c r="Q84" s="1134"/>
      <c r="R84" s="1134"/>
      <c r="S84" s="1134"/>
      <c r="T84" s="1134"/>
      <c r="U84" s="1134"/>
      <c r="V84" s="1134"/>
      <c r="W84" s="1134"/>
      <c r="X84" s="1134"/>
      <c r="Y84" s="1134"/>
      <c r="Z84" s="1134"/>
    </row>
    <row r="85" spans="1:26" ht="15.75" x14ac:dyDescent="0.25">
      <c r="A85" s="1134"/>
      <c r="B85" s="1235"/>
      <c r="C85" s="1134"/>
      <c r="D85" s="1134"/>
      <c r="E85" s="1134"/>
      <c r="F85" s="1134"/>
      <c r="G85" s="1134"/>
      <c r="H85" s="1134"/>
      <c r="I85" s="1134"/>
      <c r="J85" s="1134"/>
      <c r="K85" s="1134"/>
      <c r="L85" s="1134"/>
      <c r="M85" s="1134"/>
      <c r="N85" s="1134"/>
      <c r="O85" s="1134"/>
      <c r="P85" s="1134"/>
      <c r="Q85" s="1134"/>
      <c r="R85" s="1134"/>
      <c r="S85" s="1134"/>
      <c r="T85" s="1134"/>
      <c r="U85" s="1134"/>
      <c r="V85" s="1134"/>
      <c r="W85" s="1134"/>
      <c r="X85" s="1134"/>
      <c r="Y85" s="1134"/>
      <c r="Z85" s="1134"/>
    </row>
    <row r="86" spans="1:26" ht="15.75" x14ac:dyDescent="0.25">
      <c r="A86" s="1134"/>
      <c r="B86" s="1235"/>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row>
    <row r="87" spans="1:26" ht="15.75" x14ac:dyDescent="0.25">
      <c r="A87" s="1134"/>
      <c r="B87" s="1235"/>
      <c r="C87" s="1134"/>
      <c r="D87" s="1134"/>
      <c r="E87" s="1134"/>
      <c r="F87" s="1134"/>
      <c r="G87" s="1134"/>
      <c r="H87" s="1134"/>
      <c r="I87" s="1134"/>
      <c r="J87" s="1134"/>
      <c r="K87" s="1134"/>
      <c r="L87" s="1134"/>
      <c r="M87" s="1134"/>
      <c r="N87" s="1134"/>
      <c r="O87" s="1134"/>
      <c r="P87" s="1134"/>
      <c r="Q87" s="1134"/>
      <c r="R87" s="1134"/>
      <c r="S87" s="1134"/>
      <c r="T87" s="1134"/>
      <c r="U87" s="1134"/>
      <c r="V87" s="1134"/>
      <c r="W87" s="1134"/>
      <c r="X87" s="1134"/>
      <c r="Y87" s="1134"/>
      <c r="Z87" s="1134"/>
    </row>
    <row r="88" spans="1:26" ht="15.75" x14ac:dyDescent="0.25">
      <c r="A88" s="1134"/>
      <c r="B88" s="1235"/>
      <c r="C88" s="1134"/>
      <c r="D88" s="1134"/>
      <c r="E88" s="1134"/>
      <c r="F88" s="1134"/>
      <c r="G88" s="1134"/>
      <c r="H88" s="1134"/>
      <c r="I88" s="1134"/>
      <c r="J88" s="1134"/>
      <c r="K88" s="1134"/>
      <c r="L88" s="1134"/>
      <c r="M88" s="1134"/>
      <c r="N88" s="1134"/>
      <c r="O88" s="1134"/>
      <c r="P88" s="1134"/>
      <c r="Q88" s="1134"/>
      <c r="R88" s="1134"/>
      <c r="S88" s="1134"/>
      <c r="T88" s="1134"/>
      <c r="U88" s="1134"/>
      <c r="V88" s="1134"/>
      <c r="W88" s="1134"/>
      <c r="X88" s="1134"/>
      <c r="Y88" s="1134"/>
      <c r="Z88" s="1134"/>
    </row>
    <row r="89" spans="1:26" ht="15.75" x14ac:dyDescent="0.25">
      <c r="A89" s="1134"/>
      <c r="B89" s="1235"/>
      <c r="C89" s="1134"/>
      <c r="D89" s="1134"/>
      <c r="E89" s="1134"/>
      <c r="F89" s="1134"/>
      <c r="G89" s="1134"/>
      <c r="H89" s="1134"/>
      <c r="I89" s="1134"/>
      <c r="J89" s="1134"/>
      <c r="K89" s="1134"/>
      <c r="L89" s="1134"/>
      <c r="M89" s="1134"/>
      <c r="N89" s="1134"/>
      <c r="O89" s="1134"/>
      <c r="P89" s="1134"/>
      <c r="Q89" s="1134"/>
      <c r="R89" s="1134"/>
      <c r="S89" s="1134"/>
      <c r="T89" s="1134"/>
      <c r="U89" s="1134"/>
      <c r="V89" s="1134"/>
      <c r="W89" s="1134"/>
      <c r="X89" s="1134"/>
      <c r="Y89" s="1134"/>
      <c r="Z89" s="1134"/>
    </row>
    <row r="90" spans="1:26" ht="15.75" x14ac:dyDescent="0.25">
      <c r="A90" s="1134"/>
      <c r="B90" s="1235"/>
      <c r="C90" s="1134"/>
      <c r="D90" s="1134"/>
      <c r="E90" s="1134"/>
      <c r="F90" s="1134"/>
      <c r="G90" s="1134"/>
      <c r="H90" s="1134"/>
      <c r="I90" s="1134"/>
      <c r="J90" s="1134"/>
      <c r="K90" s="1134"/>
      <c r="L90" s="1134"/>
      <c r="M90" s="1134"/>
      <c r="N90" s="1134"/>
      <c r="O90" s="1134"/>
      <c r="P90" s="1134"/>
      <c r="Q90" s="1134"/>
      <c r="R90" s="1134"/>
      <c r="S90" s="1134"/>
      <c r="T90" s="1134"/>
      <c r="U90" s="1134"/>
      <c r="V90" s="1134"/>
      <c r="W90" s="1134"/>
      <c r="X90" s="1134"/>
      <c r="Y90" s="1134"/>
      <c r="Z90" s="1134"/>
    </row>
    <row r="91" spans="1:26" ht="15.75" x14ac:dyDescent="0.25">
      <c r="A91" s="1134"/>
      <c r="B91" s="1235"/>
      <c r="C91" s="1134"/>
      <c r="D91" s="1134"/>
      <c r="E91" s="1134"/>
      <c r="F91" s="1134"/>
      <c r="G91" s="1134"/>
      <c r="H91" s="1134"/>
      <c r="I91" s="1134"/>
      <c r="J91" s="1134"/>
      <c r="K91" s="1134"/>
      <c r="L91" s="1134"/>
      <c r="M91" s="1134"/>
      <c r="N91" s="1134"/>
      <c r="O91" s="1134"/>
      <c r="P91" s="1134"/>
      <c r="Q91" s="1134"/>
      <c r="R91" s="1134"/>
      <c r="S91" s="1134"/>
      <c r="T91" s="1134"/>
      <c r="U91" s="1134"/>
      <c r="V91" s="1134"/>
      <c r="W91" s="1134"/>
      <c r="X91" s="1134"/>
      <c r="Y91" s="1134"/>
      <c r="Z91" s="1134"/>
    </row>
    <row r="92" spans="1:26" ht="15.75" x14ac:dyDescent="0.25">
      <c r="A92" s="1134"/>
      <c r="B92" s="1235"/>
      <c r="C92" s="1134"/>
      <c r="D92" s="1134"/>
      <c r="E92" s="1134"/>
      <c r="F92" s="1134"/>
      <c r="G92" s="1134"/>
      <c r="H92" s="1134"/>
      <c r="I92" s="1134"/>
      <c r="J92" s="1134"/>
      <c r="K92" s="1134"/>
      <c r="L92" s="1134"/>
      <c r="M92" s="1134"/>
      <c r="N92" s="1134"/>
      <c r="O92" s="1134"/>
      <c r="P92" s="1134"/>
      <c r="Q92" s="1134"/>
      <c r="R92" s="1134"/>
      <c r="S92" s="1134"/>
      <c r="T92" s="1134"/>
      <c r="U92" s="1134"/>
      <c r="V92" s="1134"/>
      <c r="W92" s="1134"/>
      <c r="X92" s="1134"/>
      <c r="Y92" s="1134"/>
      <c r="Z92" s="1134"/>
    </row>
    <row r="93" spans="1:26" ht="15.75" x14ac:dyDescent="0.25">
      <c r="A93" s="1134"/>
      <c r="B93" s="1235"/>
      <c r="C93" s="1134"/>
      <c r="D93" s="1134"/>
      <c r="E93" s="1134"/>
      <c r="F93" s="1134"/>
      <c r="G93" s="1134"/>
      <c r="H93" s="1134"/>
      <c r="I93" s="1134"/>
      <c r="J93" s="1134"/>
      <c r="K93" s="1134"/>
      <c r="L93" s="1134"/>
      <c r="M93" s="1134"/>
      <c r="N93" s="1134"/>
      <c r="O93" s="1134"/>
      <c r="P93" s="1134"/>
      <c r="Q93" s="1134"/>
      <c r="R93" s="1134"/>
      <c r="S93" s="1134"/>
      <c r="T93" s="1134"/>
      <c r="U93" s="1134"/>
      <c r="V93" s="1134"/>
      <c r="W93" s="1134"/>
      <c r="X93" s="1134"/>
      <c r="Y93" s="1134"/>
      <c r="Z93" s="1134"/>
    </row>
    <row r="94" spans="1:26" ht="15.75" x14ac:dyDescent="0.25">
      <c r="A94" s="1134"/>
      <c r="B94" s="1235"/>
      <c r="C94" s="1134"/>
      <c r="D94" s="1134"/>
      <c r="E94" s="1134"/>
      <c r="F94" s="1134"/>
      <c r="G94" s="1134"/>
      <c r="H94" s="1134"/>
      <c r="I94" s="1134"/>
      <c r="J94" s="1134"/>
      <c r="K94" s="1134"/>
      <c r="L94" s="1134"/>
      <c r="M94" s="1134"/>
      <c r="N94" s="1134"/>
      <c r="O94" s="1134"/>
      <c r="P94" s="1134"/>
      <c r="Q94" s="1134"/>
      <c r="R94" s="1134"/>
      <c r="S94" s="1134"/>
      <c r="T94" s="1134"/>
      <c r="U94" s="1134"/>
      <c r="V94" s="1134"/>
      <c r="W94" s="1134"/>
      <c r="X94" s="1134"/>
      <c r="Y94" s="1134"/>
      <c r="Z94" s="1134"/>
    </row>
    <row r="95" spans="1:26" ht="15.75" x14ac:dyDescent="0.25">
      <c r="A95" s="1134"/>
      <c r="B95" s="1235"/>
      <c r="C95" s="1134"/>
      <c r="D95" s="1134"/>
      <c r="E95" s="1134"/>
      <c r="F95" s="1134"/>
      <c r="G95" s="1134"/>
      <c r="H95" s="1134"/>
      <c r="I95" s="1134"/>
      <c r="J95" s="1134"/>
      <c r="K95" s="1134"/>
      <c r="L95" s="1134"/>
      <c r="M95" s="1134"/>
      <c r="N95" s="1134"/>
      <c r="O95" s="1134"/>
      <c r="P95" s="1134"/>
      <c r="Q95" s="1134"/>
      <c r="R95" s="1134"/>
      <c r="S95" s="1134"/>
      <c r="T95" s="1134"/>
      <c r="U95" s="1134"/>
      <c r="V95" s="1134"/>
      <c r="W95" s="1134"/>
      <c r="X95" s="1134"/>
      <c r="Y95" s="1134"/>
      <c r="Z95" s="1134"/>
    </row>
    <row r="96" spans="1:26" ht="15.75" x14ac:dyDescent="0.25">
      <c r="A96" s="1134"/>
      <c r="B96" s="1235"/>
      <c r="C96" s="1134"/>
      <c r="D96" s="1134"/>
      <c r="E96" s="1134"/>
      <c r="F96" s="1134"/>
      <c r="G96" s="1134"/>
      <c r="H96" s="1134"/>
      <c r="I96" s="1134"/>
      <c r="J96" s="1134"/>
      <c r="K96" s="1134"/>
      <c r="L96" s="1134"/>
      <c r="M96" s="1134"/>
      <c r="N96" s="1134"/>
      <c r="O96" s="1134"/>
      <c r="P96" s="1134"/>
      <c r="Q96" s="1134"/>
      <c r="R96" s="1134"/>
      <c r="S96" s="1134"/>
      <c r="T96" s="1134"/>
      <c r="U96" s="1134"/>
      <c r="V96" s="1134"/>
      <c r="W96" s="1134"/>
      <c r="X96" s="1134"/>
      <c r="Y96" s="1134"/>
      <c r="Z96" s="1134"/>
    </row>
    <row r="97" spans="1:26" ht="15.75" x14ac:dyDescent="0.25">
      <c r="A97" s="1134"/>
      <c r="B97" s="1235"/>
      <c r="C97" s="1134"/>
      <c r="D97" s="1134"/>
      <c r="E97" s="1134"/>
      <c r="F97" s="1134"/>
      <c r="G97" s="1134"/>
      <c r="H97" s="1134"/>
      <c r="I97" s="1134"/>
      <c r="J97" s="1134"/>
      <c r="K97" s="1134"/>
      <c r="L97" s="1134"/>
      <c r="M97" s="1134"/>
      <c r="N97" s="1134"/>
      <c r="O97" s="1134"/>
      <c r="P97" s="1134"/>
      <c r="Q97" s="1134"/>
      <c r="R97" s="1134"/>
      <c r="S97" s="1134"/>
      <c r="T97" s="1134"/>
      <c r="U97" s="1134"/>
      <c r="V97" s="1134"/>
      <c r="W97" s="1134"/>
      <c r="X97" s="1134"/>
      <c r="Y97" s="1134"/>
      <c r="Z97" s="1134"/>
    </row>
    <row r="98" spans="1:26" ht="15.75" x14ac:dyDescent="0.25">
      <c r="A98" s="1134"/>
      <c r="B98" s="1235"/>
      <c r="C98" s="1134"/>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row>
    <row r="99" spans="1:26" ht="15.75" x14ac:dyDescent="0.25">
      <c r="A99" s="1134"/>
      <c r="B99" s="1235"/>
      <c r="C99" s="1134"/>
      <c r="D99" s="1134"/>
      <c r="E99" s="1134"/>
      <c r="F99" s="1134"/>
      <c r="G99" s="1134"/>
      <c r="H99" s="1134"/>
      <c r="I99" s="1134"/>
      <c r="J99" s="1134"/>
      <c r="K99" s="1134"/>
      <c r="L99" s="1134"/>
      <c r="M99" s="1134"/>
      <c r="N99" s="1134"/>
      <c r="O99" s="1134"/>
      <c r="P99" s="1134"/>
      <c r="Q99" s="1134"/>
      <c r="R99" s="1134"/>
      <c r="S99" s="1134"/>
      <c r="T99" s="1134"/>
      <c r="U99" s="1134"/>
      <c r="V99" s="1134"/>
      <c r="W99" s="1134"/>
      <c r="X99" s="1134"/>
      <c r="Y99" s="1134"/>
      <c r="Z99" s="1134"/>
    </row>
    <row r="100" spans="1:26" ht="15.75" x14ac:dyDescent="0.25">
      <c r="A100" s="1134"/>
      <c r="B100" s="1235"/>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row>
    <row r="101" spans="1:26" ht="15.75" x14ac:dyDescent="0.25">
      <c r="A101" s="1134"/>
      <c r="B101" s="1235"/>
      <c r="C101" s="1134"/>
      <c r="D101" s="1134"/>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row>
    <row r="102" spans="1:26" ht="15.75" x14ac:dyDescent="0.25">
      <c r="A102" s="1134"/>
      <c r="B102" s="1235"/>
      <c r="C102" s="1134"/>
      <c r="D102" s="1134"/>
      <c r="E102" s="1134"/>
      <c r="F102" s="1134"/>
      <c r="G102" s="1134"/>
      <c r="H102" s="1134"/>
      <c r="I102" s="1134"/>
      <c r="J102" s="1134"/>
      <c r="K102" s="1134"/>
      <c r="L102" s="1134"/>
      <c r="M102" s="1134"/>
      <c r="N102" s="1134"/>
      <c r="O102" s="1134"/>
      <c r="P102" s="1134"/>
      <c r="Q102" s="1134"/>
      <c r="R102" s="1134"/>
      <c r="S102" s="1134"/>
      <c r="T102" s="1134"/>
      <c r="U102" s="1134"/>
      <c r="V102" s="1134"/>
      <c r="W102" s="1134"/>
      <c r="X102" s="1134"/>
      <c r="Y102" s="1134"/>
      <c r="Z102" s="1134"/>
    </row>
    <row r="103" spans="1:26" ht="15.75" x14ac:dyDescent="0.25">
      <c r="A103" s="1134"/>
      <c r="B103" s="1235"/>
      <c r="C103" s="1134"/>
      <c r="D103" s="1134"/>
      <c r="E103" s="1134"/>
      <c r="F103" s="1134"/>
      <c r="G103" s="1134"/>
      <c r="H103" s="1134"/>
      <c r="I103" s="1134"/>
      <c r="J103" s="1134"/>
      <c r="K103" s="1134"/>
      <c r="L103" s="1134"/>
      <c r="M103" s="1134"/>
      <c r="N103" s="1134"/>
      <c r="O103" s="1134"/>
      <c r="P103" s="1134"/>
      <c r="Q103" s="1134"/>
      <c r="R103" s="1134"/>
      <c r="S103" s="1134"/>
      <c r="T103" s="1134"/>
      <c r="U103" s="1134"/>
      <c r="V103" s="1134"/>
      <c r="W103" s="1134"/>
      <c r="X103" s="1134"/>
      <c r="Y103" s="1134"/>
      <c r="Z103" s="1134"/>
    </row>
    <row r="104" spans="1:26" ht="15.75" x14ac:dyDescent="0.25">
      <c r="A104" s="1134"/>
      <c r="B104" s="1235"/>
      <c r="C104" s="1134"/>
      <c r="D104" s="1134"/>
      <c r="E104" s="1134"/>
      <c r="F104" s="1134"/>
      <c r="G104" s="1134"/>
      <c r="H104" s="1134"/>
      <c r="I104" s="1134"/>
      <c r="J104" s="1134"/>
      <c r="K104" s="1134"/>
      <c r="L104" s="1134"/>
      <c r="M104" s="1134"/>
      <c r="N104" s="1134"/>
      <c r="O104" s="1134"/>
      <c r="P104" s="1134"/>
      <c r="Q104" s="1134"/>
      <c r="R104" s="1134"/>
      <c r="S104" s="1134"/>
      <c r="T104" s="1134"/>
      <c r="U104" s="1134"/>
      <c r="V104" s="1134"/>
      <c r="W104" s="1134"/>
      <c r="X104" s="1134"/>
      <c r="Y104" s="1134"/>
      <c r="Z104" s="1134"/>
    </row>
    <row r="105" spans="1:26" ht="15.75" x14ac:dyDescent="0.25">
      <c r="A105" s="1134"/>
      <c r="B105" s="1235"/>
      <c r="C105" s="1134"/>
      <c r="D105" s="1134"/>
      <c r="E105" s="1134"/>
      <c r="F105" s="1134"/>
      <c r="G105" s="1134"/>
      <c r="H105" s="1134"/>
      <c r="I105" s="1134"/>
      <c r="J105" s="1134"/>
      <c r="K105" s="1134"/>
      <c r="L105" s="1134"/>
      <c r="M105" s="1134"/>
      <c r="N105" s="1134"/>
      <c r="O105" s="1134"/>
      <c r="P105" s="1134"/>
      <c r="Q105" s="1134"/>
      <c r="R105" s="1134"/>
      <c r="S105" s="1134"/>
      <c r="T105" s="1134"/>
      <c r="U105" s="1134"/>
      <c r="V105" s="1134"/>
      <c r="W105" s="1134"/>
      <c r="X105" s="1134"/>
      <c r="Y105" s="1134"/>
      <c r="Z105" s="1134"/>
    </row>
    <row r="106" spans="1:26" ht="15.75" x14ac:dyDescent="0.25">
      <c r="A106" s="1134"/>
      <c r="B106" s="1235"/>
      <c r="C106" s="1134"/>
      <c r="D106" s="1134"/>
      <c r="E106" s="1134"/>
      <c r="F106" s="1134"/>
      <c r="G106" s="1134"/>
      <c r="H106" s="1134"/>
      <c r="I106" s="1134"/>
      <c r="J106" s="1134"/>
      <c r="K106" s="1134"/>
      <c r="L106" s="1134"/>
      <c r="M106" s="1134"/>
      <c r="N106" s="1134"/>
      <c r="O106" s="1134"/>
      <c r="P106" s="1134"/>
      <c r="Q106" s="1134"/>
      <c r="R106" s="1134"/>
      <c r="S106" s="1134"/>
      <c r="T106" s="1134"/>
      <c r="U106" s="1134"/>
      <c r="V106" s="1134"/>
      <c r="W106" s="1134"/>
      <c r="X106" s="1134"/>
      <c r="Y106" s="1134"/>
      <c r="Z106" s="1134"/>
    </row>
    <row r="107" spans="1:26" ht="15.75" x14ac:dyDescent="0.25">
      <c r="A107" s="1134"/>
      <c r="B107" s="1235"/>
      <c r="C107" s="1134"/>
      <c r="D107" s="1134"/>
      <c r="E107" s="1134"/>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row>
    <row r="108" spans="1:26" ht="15.75" x14ac:dyDescent="0.25">
      <c r="A108" s="1134"/>
      <c r="B108" s="1235"/>
      <c r="C108" s="1134"/>
      <c r="D108" s="1134"/>
      <c r="E108" s="1134"/>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row>
    <row r="109" spans="1:26" ht="15.75" x14ac:dyDescent="0.25">
      <c r="A109" s="1134"/>
      <c r="B109" s="1235"/>
      <c r="C109" s="1134"/>
      <c r="D109" s="1134"/>
      <c r="E109" s="1134"/>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row>
    <row r="110" spans="1:26" ht="15.75" x14ac:dyDescent="0.25">
      <c r="A110" s="1134"/>
      <c r="B110" s="1235"/>
      <c r="C110" s="1134"/>
      <c r="D110" s="1134"/>
      <c r="E110" s="1134"/>
      <c r="F110" s="1134"/>
      <c r="G110" s="1134"/>
      <c r="H110" s="1134"/>
      <c r="I110" s="1134"/>
      <c r="J110" s="1134"/>
      <c r="K110" s="1134"/>
      <c r="L110" s="1134"/>
      <c r="M110" s="1134"/>
      <c r="N110" s="1134"/>
      <c r="O110" s="1134"/>
      <c r="P110" s="1134"/>
      <c r="Q110" s="1134"/>
      <c r="R110" s="1134"/>
      <c r="S110" s="1134"/>
      <c r="T110" s="1134"/>
      <c r="U110" s="1134"/>
      <c r="V110" s="1134"/>
      <c r="W110" s="1134"/>
      <c r="X110" s="1134"/>
      <c r="Y110" s="1134"/>
      <c r="Z110" s="1134"/>
    </row>
    <row r="111" spans="1:26" ht="15.75" x14ac:dyDescent="0.25">
      <c r="A111" s="1134"/>
      <c r="B111" s="1235"/>
      <c r="C111" s="1134"/>
      <c r="D111" s="1134"/>
      <c r="E111" s="1134"/>
      <c r="F111" s="1134"/>
      <c r="G111" s="1134"/>
      <c r="H111" s="1134"/>
      <c r="I111" s="1134"/>
      <c r="J111" s="1134"/>
      <c r="K111" s="1134"/>
      <c r="L111" s="1134"/>
      <c r="M111" s="1134"/>
      <c r="N111" s="1134"/>
      <c r="O111" s="1134"/>
      <c r="P111" s="1134"/>
      <c r="Q111" s="1134"/>
      <c r="R111" s="1134"/>
      <c r="S111" s="1134"/>
      <c r="T111" s="1134"/>
      <c r="U111" s="1134"/>
      <c r="V111" s="1134"/>
      <c r="W111" s="1134"/>
      <c r="X111" s="1134"/>
      <c r="Y111" s="1134"/>
      <c r="Z111" s="1134"/>
    </row>
    <row r="112" spans="1:26" ht="15.75" x14ac:dyDescent="0.25">
      <c r="A112" s="1134"/>
      <c r="B112" s="1235"/>
      <c r="C112" s="1134"/>
      <c r="D112" s="1134"/>
      <c r="E112" s="1134"/>
      <c r="F112" s="1134"/>
      <c r="G112" s="1134"/>
      <c r="H112" s="1134"/>
      <c r="I112" s="1134"/>
      <c r="J112" s="1134"/>
      <c r="K112" s="1134"/>
      <c r="L112" s="1134"/>
      <c r="M112" s="1134"/>
      <c r="N112" s="1134"/>
      <c r="O112" s="1134"/>
      <c r="P112" s="1134"/>
      <c r="Q112" s="1134"/>
      <c r="R112" s="1134"/>
      <c r="S112" s="1134"/>
      <c r="T112" s="1134"/>
      <c r="U112" s="1134"/>
      <c r="V112" s="1134"/>
      <c r="W112" s="1134"/>
      <c r="X112" s="1134"/>
      <c r="Y112" s="1134"/>
      <c r="Z112" s="1134"/>
    </row>
    <row r="113" spans="1:26" ht="15.75" x14ac:dyDescent="0.25">
      <c r="A113" s="1134"/>
      <c r="B113" s="1235"/>
      <c r="C113" s="1134"/>
      <c r="D113" s="1134"/>
      <c r="E113" s="1134"/>
      <c r="F113" s="1134"/>
      <c r="G113" s="1134"/>
      <c r="H113" s="1134"/>
      <c r="I113" s="1134"/>
      <c r="J113" s="1134"/>
      <c r="K113" s="1134"/>
      <c r="L113" s="1134"/>
      <c r="M113" s="1134"/>
      <c r="N113" s="1134"/>
      <c r="O113" s="1134"/>
      <c r="P113" s="1134"/>
      <c r="Q113" s="1134"/>
      <c r="R113" s="1134"/>
      <c r="S113" s="1134"/>
      <c r="T113" s="1134"/>
      <c r="U113" s="1134"/>
      <c r="V113" s="1134"/>
      <c r="W113" s="1134"/>
      <c r="X113" s="1134"/>
      <c r="Y113" s="1134"/>
      <c r="Z113" s="1134"/>
    </row>
    <row r="114" spans="1:26" ht="15.75" x14ac:dyDescent="0.25">
      <c r="A114" s="1134"/>
      <c r="B114" s="1235"/>
      <c r="C114" s="1134"/>
      <c r="D114" s="1134"/>
      <c r="E114" s="1134"/>
      <c r="F114" s="1134"/>
      <c r="G114" s="1134"/>
      <c r="H114" s="1134"/>
      <c r="I114" s="1134"/>
      <c r="J114" s="1134"/>
      <c r="K114" s="1134"/>
      <c r="L114" s="1134"/>
      <c r="M114" s="1134"/>
      <c r="N114" s="1134"/>
      <c r="O114" s="1134"/>
      <c r="P114" s="1134"/>
      <c r="Q114" s="1134"/>
      <c r="R114" s="1134"/>
      <c r="S114" s="1134"/>
      <c r="T114" s="1134"/>
      <c r="U114" s="1134"/>
      <c r="V114" s="1134"/>
      <c r="W114" s="1134"/>
      <c r="X114" s="1134"/>
      <c r="Y114" s="1134"/>
      <c r="Z114" s="1134"/>
    </row>
    <row r="115" spans="1:26" ht="15.75" x14ac:dyDescent="0.25">
      <c r="A115" s="1134"/>
      <c r="B115" s="1235"/>
      <c r="C115" s="1134"/>
      <c r="D115" s="1134"/>
      <c r="E115" s="1134"/>
      <c r="F115" s="1134"/>
      <c r="G115" s="1134"/>
      <c r="H115" s="1134"/>
      <c r="I115" s="1134"/>
      <c r="J115" s="1134"/>
      <c r="K115" s="1134"/>
      <c r="L115" s="1134"/>
      <c r="M115" s="1134"/>
      <c r="N115" s="1134"/>
      <c r="O115" s="1134"/>
      <c r="P115" s="1134"/>
      <c r="Q115" s="1134"/>
      <c r="R115" s="1134"/>
      <c r="S115" s="1134"/>
      <c r="T115" s="1134"/>
      <c r="U115" s="1134"/>
      <c r="V115" s="1134"/>
      <c r="W115" s="1134"/>
      <c r="X115" s="1134"/>
      <c r="Y115" s="1134"/>
      <c r="Z115" s="1134"/>
    </row>
    <row r="116" spans="1:26" ht="15.75" x14ac:dyDescent="0.25">
      <c r="A116" s="1134"/>
      <c r="B116" s="1235"/>
      <c r="C116" s="1134"/>
      <c r="D116" s="1134"/>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row>
    <row r="117" spans="1:26" ht="15.75" x14ac:dyDescent="0.25">
      <c r="A117" s="1134"/>
      <c r="B117" s="1235"/>
      <c r="C117" s="1134"/>
      <c r="D117" s="1134"/>
      <c r="E117" s="1134"/>
      <c r="F117" s="1134"/>
      <c r="G117" s="1134"/>
      <c r="H117" s="1134"/>
      <c r="I117" s="1134"/>
      <c r="J117" s="1134"/>
      <c r="K117" s="1134"/>
      <c r="L117" s="1134"/>
      <c r="M117" s="1134"/>
      <c r="N117" s="1134"/>
      <c r="O117" s="1134"/>
      <c r="P117" s="1134"/>
      <c r="Q117" s="1134"/>
      <c r="R117" s="1134"/>
      <c r="S117" s="1134"/>
      <c r="T117" s="1134"/>
      <c r="U117" s="1134"/>
      <c r="V117" s="1134"/>
      <c r="W117" s="1134"/>
      <c r="X117" s="1134"/>
      <c r="Y117" s="1134"/>
      <c r="Z117" s="1134"/>
    </row>
    <row r="118" spans="1:26" ht="15.75" x14ac:dyDescent="0.25">
      <c r="A118" s="1134"/>
      <c r="B118" s="1235"/>
      <c r="C118" s="1134"/>
      <c r="D118" s="1134"/>
      <c r="E118" s="1134"/>
      <c r="F118" s="1134"/>
      <c r="G118" s="1134"/>
      <c r="H118" s="1134"/>
      <c r="I118" s="1134"/>
      <c r="J118" s="1134"/>
      <c r="K118" s="1134"/>
      <c r="L118" s="1134"/>
      <c r="M118" s="1134"/>
      <c r="N118" s="1134"/>
      <c r="O118" s="1134"/>
      <c r="P118" s="1134"/>
      <c r="Q118" s="1134"/>
      <c r="R118" s="1134"/>
      <c r="S118" s="1134"/>
      <c r="T118" s="1134"/>
      <c r="U118" s="1134"/>
      <c r="V118" s="1134"/>
      <c r="W118" s="1134"/>
      <c r="X118" s="1134"/>
      <c r="Y118" s="1134"/>
      <c r="Z118" s="1134"/>
    </row>
    <row r="119" spans="1:26" ht="15.75" x14ac:dyDescent="0.25">
      <c r="A119" s="1134"/>
      <c r="B119" s="1235"/>
      <c r="C119" s="1134"/>
      <c r="D119" s="1134"/>
      <c r="E119" s="1134"/>
      <c r="F119" s="1134"/>
      <c r="G119" s="1134"/>
      <c r="H119" s="1134"/>
      <c r="I119" s="1134"/>
      <c r="J119" s="1134"/>
      <c r="K119" s="1134"/>
      <c r="L119" s="1134"/>
      <c r="M119" s="1134"/>
      <c r="N119" s="1134"/>
      <c r="O119" s="1134"/>
      <c r="P119" s="1134"/>
      <c r="Q119" s="1134"/>
      <c r="R119" s="1134"/>
      <c r="S119" s="1134"/>
      <c r="T119" s="1134"/>
      <c r="U119" s="1134"/>
      <c r="V119" s="1134"/>
      <c r="W119" s="1134"/>
      <c r="X119" s="1134"/>
      <c r="Y119" s="1134"/>
      <c r="Z119" s="1134"/>
    </row>
    <row r="120" spans="1:26" ht="15.75" x14ac:dyDescent="0.25">
      <c r="A120" s="1134"/>
      <c r="B120" s="1235"/>
      <c r="C120" s="1134"/>
      <c r="D120" s="1134"/>
      <c r="E120" s="1134"/>
      <c r="F120" s="1134"/>
      <c r="G120" s="1134"/>
      <c r="H120" s="1134"/>
      <c r="I120" s="1134"/>
      <c r="J120" s="1134"/>
      <c r="K120" s="1134"/>
      <c r="L120" s="1134"/>
      <c r="M120" s="1134"/>
      <c r="N120" s="1134"/>
      <c r="O120" s="1134"/>
      <c r="P120" s="1134"/>
      <c r="Q120" s="1134"/>
      <c r="R120" s="1134"/>
      <c r="S120" s="1134"/>
      <c r="T120" s="1134"/>
      <c r="U120" s="1134"/>
      <c r="V120" s="1134"/>
      <c r="W120" s="1134"/>
      <c r="X120" s="1134"/>
      <c r="Y120" s="1134"/>
      <c r="Z120" s="1134"/>
    </row>
    <row r="121" spans="1:26" ht="15.75" x14ac:dyDescent="0.25">
      <c r="A121" s="1134"/>
      <c r="B121" s="1235"/>
      <c r="C121" s="1134"/>
      <c r="D121" s="1134"/>
      <c r="E121" s="1134"/>
      <c r="F121" s="1134"/>
      <c r="G121" s="1134"/>
      <c r="H121" s="1134"/>
      <c r="I121" s="1134"/>
      <c r="J121" s="1134"/>
      <c r="K121" s="1134"/>
      <c r="L121" s="1134"/>
      <c r="M121" s="1134"/>
      <c r="N121" s="1134"/>
      <c r="O121" s="1134"/>
      <c r="P121" s="1134"/>
      <c r="Q121" s="1134"/>
      <c r="R121" s="1134"/>
      <c r="S121" s="1134"/>
      <c r="T121" s="1134"/>
      <c r="U121" s="1134"/>
      <c r="V121" s="1134"/>
      <c r="W121" s="1134"/>
      <c r="X121" s="1134"/>
      <c r="Y121" s="1134"/>
      <c r="Z121" s="1134"/>
    </row>
    <row r="122" spans="1:26" ht="15.75" x14ac:dyDescent="0.25">
      <c r="A122" s="1134"/>
      <c r="B122" s="1235"/>
      <c r="C122" s="1134"/>
      <c r="D122" s="1134"/>
      <c r="E122" s="1134"/>
      <c r="F122" s="1134"/>
      <c r="G122" s="1134"/>
      <c r="H122" s="1134"/>
      <c r="I122" s="1134"/>
      <c r="J122" s="1134"/>
      <c r="K122" s="1134"/>
      <c r="L122" s="1134"/>
      <c r="M122" s="1134"/>
      <c r="N122" s="1134"/>
      <c r="O122" s="1134"/>
      <c r="P122" s="1134"/>
      <c r="Q122" s="1134"/>
      <c r="R122" s="1134"/>
      <c r="S122" s="1134"/>
      <c r="T122" s="1134"/>
      <c r="U122" s="1134"/>
      <c r="V122" s="1134"/>
      <c r="W122" s="1134"/>
      <c r="X122" s="1134"/>
      <c r="Y122" s="1134"/>
      <c r="Z122" s="1134"/>
    </row>
    <row r="123" spans="1:26" ht="15.75" x14ac:dyDescent="0.25">
      <c r="A123" s="1134"/>
      <c r="B123" s="1235"/>
      <c r="C123" s="1134"/>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row>
    <row r="124" spans="1:26" ht="15.75" x14ac:dyDescent="0.25">
      <c r="A124" s="1134"/>
      <c r="B124" s="1235"/>
      <c r="C124" s="1134"/>
      <c r="D124" s="1134"/>
      <c r="E124" s="1134"/>
      <c r="F124" s="1134"/>
      <c r="G124" s="1134"/>
      <c r="H124" s="1134"/>
      <c r="I124" s="1134"/>
      <c r="J124" s="1134"/>
      <c r="K124" s="1134"/>
      <c r="L124" s="1134"/>
      <c r="M124" s="1134"/>
      <c r="N124" s="1134"/>
      <c r="O124" s="1134"/>
      <c r="P124" s="1134"/>
      <c r="Q124" s="1134"/>
      <c r="R124" s="1134"/>
      <c r="S124" s="1134"/>
      <c r="T124" s="1134"/>
      <c r="U124" s="1134"/>
      <c r="V124" s="1134"/>
      <c r="W124" s="1134"/>
      <c r="X124" s="1134"/>
      <c r="Y124" s="1134"/>
      <c r="Z124" s="1134"/>
    </row>
    <row r="125" spans="1:26" ht="15.75" x14ac:dyDescent="0.25">
      <c r="A125" s="1134"/>
      <c r="B125" s="1235"/>
      <c r="C125" s="1134"/>
      <c r="D125" s="1134"/>
      <c r="E125" s="1134"/>
      <c r="F125" s="1134"/>
      <c r="G125" s="1134"/>
      <c r="H125" s="1134"/>
      <c r="I125" s="1134"/>
      <c r="J125" s="1134"/>
      <c r="K125" s="1134"/>
      <c r="L125" s="1134"/>
      <c r="M125" s="1134"/>
      <c r="N125" s="1134"/>
      <c r="O125" s="1134"/>
      <c r="P125" s="1134"/>
      <c r="Q125" s="1134"/>
      <c r="R125" s="1134"/>
      <c r="S125" s="1134"/>
      <c r="T125" s="1134"/>
      <c r="U125" s="1134"/>
      <c r="V125" s="1134"/>
      <c r="W125" s="1134"/>
      <c r="X125" s="1134"/>
      <c r="Y125" s="1134"/>
      <c r="Z125" s="1134"/>
    </row>
    <row r="126" spans="1:26" ht="15.75" x14ac:dyDescent="0.25">
      <c r="A126" s="1134"/>
      <c r="B126" s="1235"/>
      <c r="C126" s="1134"/>
      <c r="D126" s="1134"/>
      <c r="E126" s="1134"/>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row>
    <row r="127" spans="1:26" ht="15.75" x14ac:dyDescent="0.25">
      <c r="A127" s="1134"/>
      <c r="B127" s="1235"/>
      <c r="C127" s="1134"/>
      <c r="D127" s="1134"/>
      <c r="E127" s="1134"/>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row>
    <row r="128" spans="1:26" ht="15.75" x14ac:dyDescent="0.25">
      <c r="A128" s="1134"/>
      <c r="B128" s="1235"/>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row>
    <row r="129" spans="1:26" ht="15.75" x14ac:dyDescent="0.25">
      <c r="A129" s="1134"/>
      <c r="B129" s="1235"/>
      <c r="C129" s="1134"/>
      <c r="D129" s="1134"/>
      <c r="E129" s="1134"/>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row>
    <row r="130" spans="1:26" ht="15.75" x14ac:dyDescent="0.25">
      <c r="A130" s="1134"/>
      <c r="B130" s="1235"/>
      <c r="C130" s="1134"/>
      <c r="D130" s="1134"/>
      <c r="E130" s="1134"/>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row>
    <row r="131" spans="1:26" ht="15.75" x14ac:dyDescent="0.25">
      <c r="A131" s="1134"/>
      <c r="B131" s="1235"/>
      <c r="C131" s="1134"/>
      <c r="D131" s="1134"/>
      <c r="E131" s="1134"/>
      <c r="F131" s="1134"/>
      <c r="G131" s="1134"/>
      <c r="H131" s="1134"/>
      <c r="I131" s="1134"/>
      <c r="J131" s="1134"/>
      <c r="K131" s="1134"/>
      <c r="L131" s="1134"/>
      <c r="M131" s="1134"/>
      <c r="N131" s="1134"/>
      <c r="O131" s="1134"/>
      <c r="P131" s="1134"/>
      <c r="Q131" s="1134"/>
      <c r="R131" s="1134"/>
      <c r="S131" s="1134"/>
      <c r="T131" s="1134"/>
      <c r="U131" s="1134"/>
      <c r="V131" s="1134"/>
      <c r="W131" s="1134"/>
      <c r="X131" s="1134"/>
      <c r="Y131" s="1134"/>
      <c r="Z131" s="1134"/>
    </row>
    <row r="132" spans="1:26" ht="15.75" x14ac:dyDescent="0.25">
      <c r="A132" s="1134"/>
      <c r="B132" s="1235"/>
      <c r="C132" s="1134"/>
      <c r="D132" s="1134"/>
      <c r="E132" s="1134"/>
      <c r="F132" s="1134"/>
      <c r="G132" s="1134"/>
      <c r="H132" s="1134"/>
      <c r="I132" s="1134"/>
      <c r="J132" s="1134"/>
      <c r="K132" s="1134"/>
      <c r="L132" s="1134"/>
      <c r="M132" s="1134"/>
      <c r="N132" s="1134"/>
      <c r="O132" s="1134"/>
      <c r="P132" s="1134"/>
      <c r="Q132" s="1134"/>
      <c r="R132" s="1134"/>
      <c r="S132" s="1134"/>
      <c r="T132" s="1134"/>
      <c r="U132" s="1134"/>
      <c r="V132" s="1134"/>
      <c r="W132" s="1134"/>
      <c r="X132" s="1134"/>
      <c r="Y132" s="1134"/>
      <c r="Z132" s="1134"/>
    </row>
    <row r="133" spans="1:26" ht="15.75" x14ac:dyDescent="0.25">
      <c r="A133" s="1134"/>
      <c r="B133" s="1235"/>
      <c r="C133" s="1134"/>
      <c r="D133" s="1134"/>
      <c r="E133" s="1134"/>
      <c r="F133" s="1134"/>
      <c r="G133" s="1134"/>
      <c r="H133" s="1134"/>
      <c r="I133" s="1134"/>
      <c r="J133" s="1134"/>
      <c r="K133" s="1134"/>
      <c r="L133" s="1134"/>
      <c r="M133" s="1134"/>
      <c r="N133" s="1134"/>
      <c r="O133" s="1134"/>
      <c r="P133" s="1134"/>
      <c r="Q133" s="1134"/>
      <c r="R133" s="1134"/>
      <c r="S133" s="1134"/>
      <c r="T133" s="1134"/>
      <c r="U133" s="1134"/>
      <c r="V133" s="1134"/>
      <c r="W133" s="1134"/>
      <c r="X133" s="1134"/>
      <c r="Y133" s="1134"/>
      <c r="Z133" s="1134"/>
    </row>
    <row r="134" spans="1:26" ht="15.75" x14ac:dyDescent="0.25">
      <c r="A134" s="1134"/>
      <c r="B134" s="1235"/>
      <c r="C134" s="1134"/>
      <c r="D134" s="1134"/>
      <c r="E134" s="1134"/>
      <c r="F134" s="1134"/>
      <c r="G134" s="1134"/>
      <c r="H134" s="1134"/>
      <c r="I134" s="1134"/>
      <c r="J134" s="1134"/>
      <c r="K134" s="1134"/>
      <c r="L134" s="1134"/>
      <c r="M134" s="1134"/>
      <c r="N134" s="1134"/>
      <c r="O134" s="1134"/>
      <c r="P134" s="1134"/>
      <c r="Q134" s="1134"/>
      <c r="R134" s="1134"/>
      <c r="S134" s="1134"/>
      <c r="T134" s="1134"/>
      <c r="U134" s="1134"/>
      <c r="V134" s="1134"/>
      <c r="W134" s="1134"/>
      <c r="X134" s="1134"/>
      <c r="Y134" s="1134"/>
      <c r="Z134" s="1134"/>
    </row>
    <row r="135" spans="1:26" ht="15.75" x14ac:dyDescent="0.25">
      <c r="A135" s="1134"/>
      <c r="B135" s="1235"/>
      <c r="C135" s="1134"/>
      <c r="D135" s="1134"/>
      <c r="E135" s="1134"/>
      <c r="F135" s="1134"/>
      <c r="G135" s="1134"/>
      <c r="H135" s="1134"/>
      <c r="I135" s="1134"/>
      <c r="J135" s="1134"/>
      <c r="K135" s="1134"/>
      <c r="L135" s="1134"/>
      <c r="M135" s="1134"/>
      <c r="N135" s="1134"/>
      <c r="O135" s="1134"/>
      <c r="P135" s="1134"/>
      <c r="Q135" s="1134"/>
      <c r="R135" s="1134"/>
      <c r="S135" s="1134"/>
      <c r="T135" s="1134"/>
      <c r="U135" s="1134"/>
      <c r="V135" s="1134"/>
      <c r="W135" s="1134"/>
      <c r="X135" s="1134"/>
      <c r="Y135" s="1134"/>
      <c r="Z135" s="1134"/>
    </row>
    <row r="136" spans="1:26" ht="15.75" x14ac:dyDescent="0.25">
      <c r="A136" s="1134"/>
      <c r="B136" s="1235"/>
      <c r="C136" s="1134"/>
      <c r="D136" s="1134"/>
      <c r="E136" s="1134"/>
      <c r="F136" s="1134"/>
      <c r="G136" s="1134"/>
      <c r="H136" s="1134"/>
      <c r="I136" s="1134"/>
      <c r="J136" s="1134"/>
      <c r="K136" s="1134"/>
      <c r="L136" s="1134"/>
      <c r="M136" s="1134"/>
      <c r="N136" s="1134"/>
      <c r="O136" s="1134"/>
      <c r="P136" s="1134"/>
      <c r="Q136" s="1134"/>
      <c r="R136" s="1134"/>
      <c r="S136" s="1134"/>
      <c r="T136" s="1134"/>
      <c r="U136" s="1134"/>
      <c r="V136" s="1134"/>
      <c r="W136" s="1134"/>
      <c r="X136" s="1134"/>
      <c r="Y136" s="1134"/>
      <c r="Z136" s="1134"/>
    </row>
    <row r="137" spans="1:26" ht="15.75" x14ac:dyDescent="0.25">
      <c r="A137" s="1134"/>
      <c r="B137" s="1235"/>
      <c r="C137" s="1134"/>
      <c r="D137" s="1134"/>
      <c r="E137" s="1134"/>
      <c r="F137" s="1134"/>
      <c r="G137" s="1134"/>
      <c r="H137" s="1134"/>
      <c r="I137" s="1134"/>
      <c r="J137" s="1134"/>
      <c r="K137" s="1134"/>
      <c r="L137" s="1134"/>
      <c r="M137" s="1134"/>
      <c r="N137" s="1134"/>
      <c r="O137" s="1134"/>
      <c r="P137" s="1134"/>
      <c r="Q137" s="1134"/>
      <c r="R137" s="1134"/>
      <c r="S137" s="1134"/>
      <c r="T137" s="1134"/>
      <c r="U137" s="1134"/>
      <c r="V137" s="1134"/>
      <c r="W137" s="1134"/>
      <c r="X137" s="1134"/>
      <c r="Y137" s="1134"/>
      <c r="Z137" s="1134"/>
    </row>
    <row r="138" spans="1:26" ht="15.75" x14ac:dyDescent="0.25">
      <c r="A138" s="1134"/>
      <c r="B138" s="1235"/>
      <c r="C138" s="1134"/>
      <c r="D138" s="1134"/>
      <c r="E138" s="1134"/>
      <c r="F138" s="1134"/>
      <c r="G138" s="1134"/>
      <c r="H138" s="1134"/>
      <c r="I138" s="1134"/>
      <c r="J138" s="1134"/>
      <c r="K138" s="1134"/>
      <c r="L138" s="1134"/>
      <c r="M138" s="1134"/>
      <c r="N138" s="1134"/>
      <c r="O138" s="1134"/>
      <c r="P138" s="1134"/>
      <c r="Q138" s="1134"/>
      <c r="R138" s="1134"/>
      <c r="S138" s="1134"/>
      <c r="T138" s="1134"/>
      <c r="U138" s="1134"/>
      <c r="V138" s="1134"/>
      <c r="W138" s="1134"/>
      <c r="X138" s="1134"/>
      <c r="Y138" s="1134"/>
      <c r="Z138" s="1134"/>
    </row>
    <row r="139" spans="1:26" ht="15.75" x14ac:dyDescent="0.25">
      <c r="A139" s="1134"/>
      <c r="B139" s="1235"/>
      <c r="C139" s="1134"/>
      <c r="D139" s="1134"/>
      <c r="E139" s="1134"/>
      <c r="F139" s="1134"/>
      <c r="G139" s="1134"/>
      <c r="H139" s="1134"/>
      <c r="I139" s="1134"/>
      <c r="J139" s="1134"/>
      <c r="K139" s="1134"/>
      <c r="L139" s="1134"/>
      <c r="M139" s="1134"/>
      <c r="N139" s="1134"/>
      <c r="O139" s="1134"/>
      <c r="P139" s="1134"/>
      <c r="Q139" s="1134"/>
      <c r="R139" s="1134"/>
      <c r="S139" s="1134"/>
      <c r="T139" s="1134"/>
      <c r="U139" s="1134"/>
      <c r="V139" s="1134"/>
      <c r="W139" s="1134"/>
      <c r="X139" s="1134"/>
      <c r="Y139" s="1134"/>
      <c r="Z139" s="1134"/>
    </row>
    <row r="140" spans="1:26" ht="15.75" x14ac:dyDescent="0.25">
      <c r="A140" s="1134"/>
      <c r="B140" s="1235"/>
      <c r="C140" s="1134"/>
      <c r="D140" s="1134"/>
      <c r="E140" s="1134"/>
      <c r="F140" s="1134"/>
      <c r="G140" s="1134"/>
      <c r="H140" s="1134"/>
      <c r="I140" s="1134"/>
      <c r="J140" s="1134"/>
      <c r="K140" s="1134"/>
      <c r="L140" s="1134"/>
      <c r="M140" s="1134"/>
      <c r="N140" s="1134"/>
      <c r="O140" s="1134"/>
      <c r="P140" s="1134"/>
      <c r="Q140" s="1134"/>
      <c r="R140" s="1134"/>
      <c r="S140" s="1134"/>
      <c r="T140" s="1134"/>
      <c r="U140" s="1134"/>
      <c r="V140" s="1134"/>
      <c r="W140" s="1134"/>
      <c r="X140" s="1134"/>
      <c r="Y140" s="1134"/>
      <c r="Z140" s="1134"/>
    </row>
    <row r="141" spans="1:26" ht="15.75" x14ac:dyDescent="0.25">
      <c r="A141" s="1134"/>
      <c r="B141" s="1235"/>
      <c r="C141" s="1134"/>
      <c r="D141" s="1134"/>
      <c r="E141" s="1134"/>
      <c r="F141" s="1134"/>
      <c r="G141" s="1134"/>
      <c r="H141" s="1134"/>
      <c r="I141" s="1134"/>
      <c r="J141" s="1134"/>
      <c r="K141" s="1134"/>
      <c r="L141" s="1134"/>
      <c r="M141" s="1134"/>
      <c r="N141" s="1134"/>
      <c r="O141" s="1134"/>
      <c r="P141" s="1134"/>
      <c r="Q141" s="1134"/>
      <c r="R141" s="1134"/>
      <c r="S141" s="1134"/>
      <c r="T141" s="1134"/>
      <c r="U141" s="1134"/>
      <c r="V141" s="1134"/>
      <c r="W141" s="1134"/>
      <c r="X141" s="1134"/>
      <c r="Y141" s="1134"/>
      <c r="Z141" s="1134"/>
    </row>
    <row r="142" spans="1:26" ht="15.75" x14ac:dyDescent="0.25">
      <c r="A142" s="1134"/>
      <c r="B142" s="1235"/>
      <c r="C142" s="1134"/>
      <c r="D142" s="1134"/>
      <c r="E142" s="1134"/>
      <c r="F142" s="1134"/>
      <c r="G142" s="1134"/>
      <c r="H142" s="1134"/>
      <c r="I142" s="1134"/>
      <c r="J142" s="1134"/>
      <c r="K142" s="1134"/>
      <c r="L142" s="1134"/>
      <c r="M142" s="1134"/>
      <c r="N142" s="1134"/>
      <c r="O142" s="1134"/>
      <c r="P142" s="1134"/>
      <c r="Q142" s="1134"/>
      <c r="R142" s="1134"/>
      <c r="S142" s="1134"/>
      <c r="T142" s="1134"/>
      <c r="U142" s="1134"/>
      <c r="V142" s="1134"/>
      <c r="W142" s="1134"/>
      <c r="X142" s="1134"/>
      <c r="Y142" s="1134"/>
      <c r="Z142" s="1134"/>
    </row>
    <row r="143" spans="1:26" ht="15.75" x14ac:dyDescent="0.25">
      <c r="A143" s="1134"/>
      <c r="B143" s="1235"/>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row>
    <row r="144" spans="1:26" ht="15.75" x14ac:dyDescent="0.25">
      <c r="A144" s="1134"/>
      <c r="B144" s="1235"/>
      <c r="C144" s="1134"/>
      <c r="D144" s="1134"/>
      <c r="E144" s="1134"/>
      <c r="F144" s="1134"/>
      <c r="G144" s="1134"/>
      <c r="H144" s="1134"/>
      <c r="I144" s="1134"/>
      <c r="J144" s="1134"/>
      <c r="K144" s="1134"/>
      <c r="L144" s="1134"/>
      <c r="M144" s="1134"/>
      <c r="N144" s="1134"/>
      <c r="O144" s="1134"/>
      <c r="P144" s="1134"/>
      <c r="Q144" s="1134"/>
      <c r="R144" s="1134"/>
      <c r="S144" s="1134"/>
      <c r="T144" s="1134"/>
      <c r="U144" s="1134"/>
      <c r="V144" s="1134"/>
      <c r="W144" s="1134"/>
      <c r="X144" s="1134"/>
      <c r="Y144" s="1134"/>
      <c r="Z144" s="1134"/>
    </row>
    <row r="145" spans="1:26" ht="15.75" x14ac:dyDescent="0.25">
      <c r="A145" s="1134"/>
      <c r="B145" s="1235"/>
      <c r="C145" s="1134"/>
      <c r="D145" s="1134"/>
      <c r="E145" s="1134"/>
      <c r="F145" s="1134"/>
      <c r="G145" s="1134"/>
      <c r="H145" s="1134"/>
      <c r="I145" s="1134"/>
      <c r="J145" s="1134"/>
      <c r="K145" s="1134"/>
      <c r="L145" s="1134"/>
      <c r="M145" s="1134"/>
      <c r="N145" s="1134"/>
      <c r="O145" s="1134"/>
      <c r="P145" s="1134"/>
      <c r="Q145" s="1134"/>
      <c r="R145" s="1134"/>
      <c r="S145" s="1134"/>
      <c r="T145" s="1134"/>
      <c r="U145" s="1134"/>
      <c r="V145" s="1134"/>
      <c r="W145" s="1134"/>
      <c r="X145" s="1134"/>
      <c r="Y145" s="1134"/>
      <c r="Z145" s="1134"/>
    </row>
    <row r="146" spans="1:26" ht="15.75" x14ac:dyDescent="0.25">
      <c r="A146" s="1134"/>
      <c r="B146" s="1235"/>
      <c r="C146" s="1134"/>
      <c r="D146" s="1134"/>
      <c r="E146" s="1134"/>
      <c r="F146" s="1134"/>
      <c r="G146" s="1134"/>
      <c r="H146" s="1134"/>
      <c r="I146" s="1134"/>
      <c r="J146" s="1134"/>
      <c r="K146" s="1134"/>
      <c r="L146" s="1134"/>
      <c r="M146" s="1134"/>
      <c r="N146" s="1134"/>
      <c r="O146" s="1134"/>
      <c r="P146" s="1134"/>
      <c r="Q146" s="1134"/>
      <c r="R146" s="1134"/>
      <c r="S146" s="1134"/>
      <c r="T146" s="1134"/>
      <c r="U146" s="1134"/>
      <c r="V146" s="1134"/>
      <c r="W146" s="1134"/>
      <c r="X146" s="1134"/>
      <c r="Y146" s="1134"/>
      <c r="Z146" s="1134"/>
    </row>
    <row r="147" spans="1:26" ht="15.75" x14ac:dyDescent="0.25">
      <c r="A147" s="1134"/>
      <c r="B147" s="1235"/>
      <c r="C147" s="1134"/>
      <c r="D147" s="1134"/>
      <c r="E147" s="1134"/>
      <c r="F147" s="1134"/>
      <c r="G147" s="1134"/>
      <c r="H147" s="1134"/>
      <c r="I147" s="1134"/>
      <c r="J147" s="1134"/>
      <c r="K147" s="1134"/>
      <c r="L147" s="1134"/>
      <c r="M147" s="1134"/>
      <c r="N147" s="1134"/>
      <c r="O147" s="1134"/>
      <c r="P147" s="1134"/>
      <c r="Q147" s="1134"/>
      <c r="R147" s="1134"/>
      <c r="S147" s="1134"/>
      <c r="T147" s="1134"/>
      <c r="U147" s="1134"/>
      <c r="V147" s="1134"/>
      <c r="W147" s="1134"/>
      <c r="X147" s="1134"/>
      <c r="Y147" s="1134"/>
      <c r="Z147" s="1134"/>
    </row>
    <row r="148" spans="1:26" ht="15.75" x14ac:dyDescent="0.25">
      <c r="A148" s="1134"/>
      <c r="B148" s="1235"/>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row>
    <row r="149" spans="1:26" ht="15.75" x14ac:dyDescent="0.25">
      <c r="A149" s="1134"/>
      <c r="B149" s="1235"/>
      <c r="C149" s="1134"/>
      <c r="D149" s="1134"/>
      <c r="E149" s="1134"/>
      <c r="F149" s="1134"/>
      <c r="G149" s="1134"/>
      <c r="H149" s="1134"/>
      <c r="I149" s="1134"/>
      <c r="J149" s="1134"/>
      <c r="K149" s="1134"/>
      <c r="L149" s="1134"/>
      <c r="M149" s="1134"/>
      <c r="N149" s="1134"/>
      <c r="O149" s="1134"/>
      <c r="P149" s="1134"/>
      <c r="Q149" s="1134"/>
      <c r="R149" s="1134"/>
      <c r="S149" s="1134"/>
      <c r="T149" s="1134"/>
      <c r="U149" s="1134"/>
      <c r="V149" s="1134"/>
      <c r="W149" s="1134"/>
      <c r="X149" s="1134"/>
      <c r="Y149" s="1134"/>
      <c r="Z149" s="1134"/>
    </row>
    <row r="150" spans="1:26" ht="15.75" x14ac:dyDescent="0.25">
      <c r="A150" s="1134"/>
      <c r="B150" s="1235"/>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row>
    <row r="151" spans="1:26" ht="15.75" x14ac:dyDescent="0.25">
      <c r="A151" s="1134"/>
      <c r="B151" s="1235"/>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row>
    <row r="152" spans="1:26" ht="15.75" x14ac:dyDescent="0.25">
      <c r="A152" s="1134"/>
      <c r="B152" s="1235"/>
      <c r="C152" s="1134"/>
      <c r="D152" s="1134"/>
      <c r="E152" s="1134"/>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row>
    <row r="153" spans="1:26" ht="15.75" x14ac:dyDescent="0.25">
      <c r="A153" s="1134"/>
      <c r="B153" s="1235"/>
      <c r="C153" s="1134"/>
      <c r="D153" s="1134"/>
      <c r="E153" s="1134"/>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row>
    <row r="154" spans="1:26" ht="15.75" x14ac:dyDescent="0.25">
      <c r="A154" s="1134"/>
      <c r="B154" s="1235"/>
      <c r="C154" s="1134"/>
      <c r="D154" s="1134"/>
      <c r="E154" s="1134"/>
      <c r="F154" s="1134"/>
      <c r="G154" s="1134"/>
      <c r="H154" s="1134"/>
      <c r="I154" s="1134"/>
      <c r="J154" s="1134"/>
      <c r="K154" s="1134"/>
      <c r="L154" s="1134"/>
      <c r="M154" s="1134"/>
      <c r="N154" s="1134"/>
      <c r="O154" s="1134"/>
      <c r="P154" s="1134"/>
      <c r="Q154" s="1134"/>
      <c r="R154" s="1134"/>
      <c r="S154" s="1134"/>
      <c r="T154" s="1134"/>
      <c r="U154" s="1134"/>
      <c r="V154" s="1134"/>
      <c r="W154" s="1134"/>
      <c r="X154" s="1134"/>
      <c r="Y154" s="1134"/>
      <c r="Z154" s="1134"/>
    </row>
    <row r="155" spans="1:26" ht="15.75" x14ac:dyDescent="0.25">
      <c r="A155" s="1134"/>
      <c r="B155" s="1235"/>
      <c r="C155" s="1134"/>
      <c r="D155" s="1134"/>
      <c r="E155" s="1134"/>
      <c r="F155" s="1134"/>
      <c r="G155" s="1134"/>
      <c r="H155" s="1134"/>
      <c r="I155" s="1134"/>
      <c r="J155" s="1134"/>
      <c r="K155" s="1134"/>
      <c r="L155" s="1134"/>
      <c r="M155" s="1134"/>
      <c r="N155" s="1134"/>
      <c r="O155" s="1134"/>
      <c r="P155" s="1134"/>
      <c r="Q155" s="1134"/>
      <c r="R155" s="1134"/>
      <c r="S155" s="1134"/>
      <c r="T155" s="1134"/>
      <c r="U155" s="1134"/>
      <c r="V155" s="1134"/>
      <c r="W155" s="1134"/>
      <c r="X155" s="1134"/>
      <c r="Y155" s="1134"/>
      <c r="Z155" s="1134"/>
    </row>
    <row r="156" spans="1:26" ht="15.75" x14ac:dyDescent="0.25">
      <c r="A156" s="1134"/>
      <c r="B156" s="1235"/>
      <c r="C156" s="1134"/>
      <c r="D156" s="1134"/>
      <c r="E156" s="1134"/>
      <c r="F156" s="1134"/>
      <c r="G156" s="1134"/>
      <c r="H156" s="1134"/>
      <c r="I156" s="1134"/>
      <c r="J156" s="1134"/>
      <c r="K156" s="1134"/>
      <c r="L156" s="1134"/>
      <c r="M156" s="1134"/>
      <c r="N156" s="1134"/>
      <c r="O156" s="1134"/>
      <c r="P156" s="1134"/>
      <c r="Q156" s="1134"/>
      <c r="R156" s="1134"/>
      <c r="S156" s="1134"/>
      <c r="T156" s="1134"/>
      <c r="U156" s="1134"/>
      <c r="V156" s="1134"/>
      <c r="W156" s="1134"/>
      <c r="X156" s="1134"/>
      <c r="Y156" s="1134"/>
      <c r="Z156" s="1134"/>
    </row>
    <row r="157" spans="1:26" ht="15.75" x14ac:dyDescent="0.25">
      <c r="A157" s="1134"/>
      <c r="B157" s="1235"/>
      <c r="C157" s="1134"/>
      <c r="D157" s="1134"/>
      <c r="E157" s="1134"/>
      <c r="F157" s="1134"/>
      <c r="G157" s="1134"/>
      <c r="H157" s="1134"/>
      <c r="I157" s="1134"/>
      <c r="J157" s="1134"/>
      <c r="K157" s="1134"/>
      <c r="L157" s="1134"/>
      <c r="M157" s="1134"/>
      <c r="N157" s="1134"/>
      <c r="O157" s="1134"/>
      <c r="P157" s="1134"/>
      <c r="Q157" s="1134"/>
      <c r="R157" s="1134"/>
      <c r="S157" s="1134"/>
      <c r="T157" s="1134"/>
      <c r="U157" s="1134"/>
      <c r="V157" s="1134"/>
      <c r="W157" s="1134"/>
      <c r="X157" s="1134"/>
      <c r="Y157" s="1134"/>
      <c r="Z157" s="1134"/>
    </row>
    <row r="158" spans="1:26" ht="15.75" x14ac:dyDescent="0.25">
      <c r="A158" s="1134"/>
      <c r="B158" s="1235"/>
      <c r="C158" s="1134"/>
      <c r="D158" s="1134"/>
      <c r="E158" s="1134"/>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row>
    <row r="159" spans="1:26" ht="15.75" x14ac:dyDescent="0.25">
      <c r="A159" s="1134"/>
      <c r="B159" s="1235"/>
      <c r="C159" s="1134"/>
      <c r="D159" s="1134"/>
      <c r="E159" s="1134"/>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row>
    <row r="160" spans="1:26" ht="15.75" x14ac:dyDescent="0.25">
      <c r="A160" s="1134"/>
      <c r="B160" s="123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row>
    <row r="161" spans="1:26" ht="15.75" x14ac:dyDescent="0.25">
      <c r="A161" s="1134"/>
      <c r="B161" s="1235"/>
      <c r="C161" s="1134"/>
      <c r="D161" s="1134"/>
      <c r="E161" s="1134"/>
      <c r="F161" s="1134"/>
      <c r="G161" s="1134"/>
      <c r="H161" s="1134"/>
      <c r="I161" s="1134"/>
      <c r="J161" s="1134"/>
      <c r="K161" s="1134"/>
      <c r="L161" s="1134"/>
      <c r="M161" s="1134"/>
      <c r="N161" s="1134"/>
      <c r="O161" s="1134"/>
      <c r="P161" s="1134"/>
      <c r="Q161" s="1134"/>
      <c r="R161" s="1134"/>
      <c r="S161" s="1134"/>
      <c r="T161" s="1134"/>
      <c r="U161" s="1134"/>
      <c r="V161" s="1134"/>
      <c r="W161" s="1134"/>
      <c r="X161" s="1134"/>
      <c r="Y161" s="1134"/>
      <c r="Z161" s="1134"/>
    </row>
    <row r="162" spans="1:26" ht="15.75" x14ac:dyDescent="0.25">
      <c r="A162" s="1134"/>
      <c r="B162" s="123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row>
    <row r="163" spans="1:26" ht="15.75" x14ac:dyDescent="0.25">
      <c r="A163" s="1134"/>
      <c r="B163" s="1235"/>
      <c r="C163" s="1134"/>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row>
    <row r="164" spans="1:26" ht="15.75" x14ac:dyDescent="0.25">
      <c r="A164" s="1134"/>
      <c r="B164" s="1235"/>
      <c r="C164" s="1134"/>
      <c r="D164" s="1134"/>
      <c r="E164" s="1134"/>
      <c r="F164" s="1134"/>
      <c r="G164" s="1134"/>
      <c r="H164" s="1134"/>
      <c r="I164" s="1134"/>
      <c r="J164" s="1134"/>
      <c r="K164" s="1134"/>
      <c r="L164" s="1134"/>
      <c r="M164" s="1134"/>
      <c r="N164" s="1134"/>
      <c r="O164" s="1134"/>
      <c r="P164" s="1134"/>
      <c r="Q164" s="1134"/>
      <c r="R164" s="1134"/>
      <c r="S164" s="1134"/>
      <c r="T164" s="1134"/>
      <c r="U164" s="1134"/>
      <c r="V164" s="1134"/>
      <c r="W164" s="1134"/>
      <c r="X164" s="1134"/>
      <c r="Y164" s="1134"/>
      <c r="Z164" s="1134"/>
    </row>
    <row r="165" spans="1:26" ht="15.75" x14ac:dyDescent="0.25">
      <c r="A165" s="1134"/>
      <c r="B165" s="1235"/>
      <c r="C165" s="1134"/>
      <c r="D165" s="1134"/>
      <c r="E165" s="1134"/>
      <c r="F165" s="1134"/>
      <c r="G165" s="1134"/>
      <c r="H165" s="1134"/>
      <c r="I165" s="1134"/>
      <c r="J165" s="1134"/>
      <c r="K165" s="1134"/>
      <c r="L165" s="1134"/>
      <c r="M165" s="1134"/>
      <c r="N165" s="1134"/>
      <c r="O165" s="1134"/>
      <c r="P165" s="1134"/>
      <c r="Q165" s="1134"/>
      <c r="R165" s="1134"/>
      <c r="S165" s="1134"/>
      <c r="T165" s="1134"/>
      <c r="U165" s="1134"/>
      <c r="V165" s="1134"/>
      <c r="W165" s="1134"/>
      <c r="X165" s="1134"/>
      <c r="Y165" s="1134"/>
      <c r="Z165" s="1134"/>
    </row>
    <row r="166" spans="1:26" ht="15.75" x14ac:dyDescent="0.25">
      <c r="A166" s="1134"/>
      <c r="B166" s="1235"/>
      <c r="C166" s="1134"/>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row>
    <row r="167" spans="1:26" ht="15.75" x14ac:dyDescent="0.25">
      <c r="A167" s="1134"/>
      <c r="B167" s="1235"/>
      <c r="C167" s="1134"/>
      <c r="D167" s="1134"/>
      <c r="E167" s="1134"/>
      <c r="F167" s="1134"/>
      <c r="G167" s="1134"/>
      <c r="H167" s="1134"/>
      <c r="I167" s="1134"/>
      <c r="J167" s="1134"/>
      <c r="K167" s="1134"/>
      <c r="L167" s="1134"/>
      <c r="M167" s="1134"/>
      <c r="N167" s="1134"/>
      <c r="O167" s="1134"/>
      <c r="P167" s="1134"/>
      <c r="Q167" s="1134"/>
      <c r="R167" s="1134"/>
      <c r="S167" s="1134"/>
      <c r="T167" s="1134"/>
      <c r="U167" s="1134"/>
      <c r="V167" s="1134"/>
      <c r="W167" s="1134"/>
      <c r="X167" s="1134"/>
      <c r="Y167" s="1134"/>
      <c r="Z167" s="1134"/>
    </row>
    <row r="168" spans="1:26" ht="15.75" x14ac:dyDescent="0.25">
      <c r="A168" s="1134"/>
      <c r="B168" s="123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row>
    <row r="169" spans="1:26" ht="15.75" x14ac:dyDescent="0.25">
      <c r="A169" s="1134"/>
      <c r="B169" s="1235"/>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row>
    <row r="170" spans="1:26" ht="15.75" x14ac:dyDescent="0.25">
      <c r="A170" s="1134"/>
      <c r="B170" s="1235"/>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row>
    <row r="171" spans="1:26" ht="15.75" x14ac:dyDescent="0.25">
      <c r="A171" s="1134"/>
      <c r="B171" s="1235"/>
      <c r="C171" s="1134"/>
      <c r="D171" s="1134"/>
      <c r="E171" s="1134"/>
      <c r="F171" s="1134"/>
      <c r="G171" s="1134"/>
      <c r="H171" s="1134"/>
      <c r="I171" s="1134"/>
      <c r="J171" s="1134"/>
      <c r="K171" s="1134"/>
      <c r="L171" s="1134"/>
      <c r="M171" s="1134"/>
      <c r="N171" s="1134"/>
      <c r="O171" s="1134"/>
      <c r="P171" s="1134"/>
      <c r="Q171" s="1134"/>
      <c r="R171" s="1134"/>
      <c r="S171" s="1134"/>
      <c r="T171" s="1134"/>
      <c r="U171" s="1134"/>
      <c r="V171" s="1134"/>
      <c r="W171" s="1134"/>
      <c r="X171" s="1134"/>
      <c r="Y171" s="1134"/>
      <c r="Z171" s="1134"/>
    </row>
    <row r="172" spans="1:26" ht="15.75" x14ac:dyDescent="0.25">
      <c r="A172" s="1134"/>
      <c r="B172" s="1235"/>
      <c r="C172" s="1134"/>
      <c r="D172" s="1134"/>
      <c r="E172" s="1134"/>
      <c r="F172" s="1134"/>
      <c r="G172" s="1134"/>
      <c r="H172" s="1134"/>
      <c r="I172" s="1134"/>
      <c r="J172" s="1134"/>
      <c r="K172" s="1134"/>
      <c r="L172" s="1134"/>
      <c r="M172" s="1134"/>
      <c r="N172" s="1134"/>
      <c r="O172" s="1134"/>
      <c r="P172" s="1134"/>
      <c r="Q172" s="1134"/>
      <c r="R172" s="1134"/>
      <c r="S172" s="1134"/>
      <c r="T172" s="1134"/>
      <c r="U172" s="1134"/>
      <c r="V172" s="1134"/>
      <c r="W172" s="1134"/>
      <c r="X172" s="1134"/>
      <c r="Y172" s="1134"/>
      <c r="Z172" s="1134"/>
    </row>
    <row r="173" spans="1:26" ht="15.75" x14ac:dyDescent="0.25">
      <c r="A173" s="1134"/>
      <c r="B173" s="1235"/>
      <c r="C173" s="1134"/>
      <c r="D173" s="1134"/>
      <c r="E173" s="1134"/>
      <c r="F173" s="1134"/>
      <c r="G173" s="1134"/>
      <c r="H173" s="1134"/>
      <c r="I173" s="1134"/>
      <c r="J173" s="1134"/>
      <c r="K173" s="1134"/>
      <c r="L173" s="1134"/>
      <c r="M173" s="1134"/>
      <c r="N173" s="1134"/>
      <c r="O173" s="1134"/>
      <c r="P173" s="1134"/>
      <c r="Q173" s="1134"/>
      <c r="R173" s="1134"/>
      <c r="S173" s="1134"/>
      <c r="T173" s="1134"/>
      <c r="U173" s="1134"/>
      <c r="V173" s="1134"/>
      <c r="W173" s="1134"/>
      <c r="X173" s="1134"/>
      <c r="Y173" s="1134"/>
      <c r="Z173" s="1134"/>
    </row>
    <row r="174" spans="1:26" ht="15.75" x14ac:dyDescent="0.25">
      <c r="A174" s="1134"/>
      <c r="B174" s="1235"/>
      <c r="C174" s="1134"/>
      <c r="D174" s="1134"/>
      <c r="E174" s="1134"/>
      <c r="F174" s="1134"/>
      <c r="G174" s="1134"/>
      <c r="H174" s="1134"/>
      <c r="I174" s="1134"/>
      <c r="J174" s="1134"/>
      <c r="K174" s="1134"/>
      <c r="L174" s="1134"/>
      <c r="M174" s="1134"/>
      <c r="N174" s="1134"/>
      <c r="O174" s="1134"/>
      <c r="P174" s="1134"/>
      <c r="Q174" s="1134"/>
      <c r="R174" s="1134"/>
      <c r="S174" s="1134"/>
      <c r="T174" s="1134"/>
      <c r="U174" s="1134"/>
      <c r="V174" s="1134"/>
      <c r="W174" s="1134"/>
      <c r="X174" s="1134"/>
      <c r="Y174" s="1134"/>
      <c r="Z174" s="1134"/>
    </row>
    <row r="175" spans="1:26" ht="15.75" x14ac:dyDescent="0.25">
      <c r="A175" s="1134"/>
      <c r="B175" s="1235"/>
      <c r="C175" s="1134"/>
      <c r="D175" s="1134"/>
      <c r="E175" s="1134"/>
      <c r="F175" s="1134"/>
      <c r="G175" s="1134"/>
      <c r="H175" s="1134"/>
      <c r="I175" s="1134"/>
      <c r="J175" s="1134"/>
      <c r="K175" s="1134"/>
      <c r="L175" s="1134"/>
      <c r="M175" s="1134"/>
      <c r="N175" s="1134"/>
      <c r="O175" s="1134"/>
      <c r="P175" s="1134"/>
      <c r="Q175" s="1134"/>
      <c r="R175" s="1134"/>
      <c r="S175" s="1134"/>
      <c r="T175" s="1134"/>
      <c r="U175" s="1134"/>
      <c r="V175" s="1134"/>
      <c r="W175" s="1134"/>
      <c r="X175" s="1134"/>
      <c r="Y175" s="1134"/>
      <c r="Z175" s="1134"/>
    </row>
    <row r="176" spans="1:26" ht="15.75" x14ac:dyDescent="0.25">
      <c r="A176" s="1134"/>
      <c r="B176" s="1235"/>
      <c r="C176" s="1134"/>
      <c r="D176" s="1134"/>
      <c r="E176" s="1134"/>
      <c r="F176" s="1134"/>
      <c r="G176" s="1134"/>
      <c r="H176" s="1134"/>
      <c r="I176" s="1134"/>
      <c r="J176" s="1134"/>
      <c r="K176" s="1134"/>
      <c r="L176" s="1134"/>
      <c r="M176" s="1134"/>
      <c r="N176" s="1134"/>
      <c r="O176" s="1134"/>
      <c r="P176" s="1134"/>
      <c r="Q176" s="1134"/>
      <c r="R176" s="1134"/>
      <c r="S176" s="1134"/>
      <c r="T176" s="1134"/>
      <c r="U176" s="1134"/>
      <c r="V176" s="1134"/>
      <c r="W176" s="1134"/>
      <c r="X176" s="1134"/>
      <c r="Y176" s="1134"/>
      <c r="Z176" s="1134"/>
    </row>
    <row r="177" spans="1:26" ht="15.75" x14ac:dyDescent="0.25">
      <c r="A177" s="1134"/>
      <c r="B177" s="1235"/>
      <c r="C177" s="1134"/>
      <c r="D177" s="1134"/>
      <c r="E177" s="1134"/>
      <c r="F177" s="1134"/>
      <c r="G177" s="1134"/>
      <c r="H177" s="1134"/>
      <c r="I177" s="1134"/>
      <c r="J177" s="1134"/>
      <c r="K177" s="1134"/>
      <c r="L177" s="1134"/>
      <c r="M177" s="1134"/>
      <c r="N177" s="1134"/>
      <c r="O177" s="1134"/>
      <c r="P177" s="1134"/>
      <c r="Q177" s="1134"/>
      <c r="R177" s="1134"/>
      <c r="S177" s="1134"/>
      <c r="T177" s="1134"/>
      <c r="U177" s="1134"/>
      <c r="V177" s="1134"/>
      <c r="W177" s="1134"/>
      <c r="X177" s="1134"/>
      <c r="Y177" s="1134"/>
      <c r="Z177" s="1134"/>
    </row>
    <row r="178" spans="1:26" ht="15.75" x14ac:dyDescent="0.25">
      <c r="A178" s="1134"/>
      <c r="B178" s="1235"/>
      <c r="C178" s="1134"/>
      <c r="D178" s="1134"/>
      <c r="E178" s="1134"/>
      <c r="F178" s="1134"/>
      <c r="G178" s="1134"/>
      <c r="H178" s="1134"/>
      <c r="I178" s="1134"/>
      <c r="J178" s="1134"/>
      <c r="K178" s="1134"/>
      <c r="L178" s="1134"/>
      <c r="M178" s="1134"/>
      <c r="N178" s="1134"/>
      <c r="O178" s="1134"/>
      <c r="P178" s="1134"/>
      <c r="Q178" s="1134"/>
      <c r="R178" s="1134"/>
      <c r="S178" s="1134"/>
      <c r="T178" s="1134"/>
      <c r="U178" s="1134"/>
      <c r="V178" s="1134"/>
      <c r="W178" s="1134"/>
      <c r="X178" s="1134"/>
      <c r="Y178" s="1134"/>
      <c r="Z178" s="1134"/>
    </row>
    <row r="179" spans="1:26" ht="15.75" x14ac:dyDescent="0.25">
      <c r="A179" s="1134"/>
      <c r="B179" s="1235"/>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row>
    <row r="180" spans="1:26" ht="15.75" x14ac:dyDescent="0.25">
      <c r="A180" s="1134"/>
      <c r="B180" s="1235"/>
      <c r="C180" s="1134"/>
      <c r="D180" s="1134"/>
      <c r="E180" s="1134"/>
      <c r="F180" s="1134"/>
      <c r="G180" s="1134"/>
      <c r="H180" s="1134"/>
      <c r="I180" s="1134"/>
      <c r="J180" s="1134"/>
      <c r="K180" s="1134"/>
      <c r="L180" s="1134"/>
      <c r="M180" s="1134"/>
      <c r="N180" s="1134"/>
      <c r="O180" s="1134"/>
      <c r="P180" s="1134"/>
      <c r="Q180" s="1134"/>
      <c r="R180" s="1134"/>
      <c r="S180" s="1134"/>
      <c r="T180" s="1134"/>
      <c r="U180" s="1134"/>
      <c r="V180" s="1134"/>
      <c r="W180" s="1134"/>
      <c r="X180" s="1134"/>
      <c r="Y180" s="1134"/>
      <c r="Z180" s="1134"/>
    </row>
    <row r="181" spans="1:26" ht="15.75" x14ac:dyDescent="0.25">
      <c r="A181" s="1134"/>
      <c r="B181" s="1235"/>
      <c r="C181" s="1134"/>
      <c r="D181" s="1134"/>
      <c r="E181" s="1134"/>
      <c r="F181" s="1134"/>
      <c r="G181" s="1134"/>
      <c r="H181" s="1134"/>
      <c r="I181" s="1134"/>
      <c r="J181" s="1134"/>
      <c r="K181" s="1134"/>
      <c r="L181" s="1134"/>
      <c r="M181" s="1134"/>
      <c r="N181" s="1134"/>
      <c r="O181" s="1134"/>
      <c r="P181" s="1134"/>
      <c r="Q181" s="1134"/>
      <c r="R181" s="1134"/>
      <c r="S181" s="1134"/>
      <c r="T181" s="1134"/>
      <c r="U181" s="1134"/>
      <c r="V181" s="1134"/>
      <c r="W181" s="1134"/>
      <c r="X181" s="1134"/>
      <c r="Y181" s="1134"/>
      <c r="Z181" s="1134"/>
    </row>
    <row r="182" spans="1:26" ht="15.75" x14ac:dyDescent="0.25">
      <c r="A182" s="1134"/>
      <c r="B182" s="1235"/>
      <c r="C182" s="1134"/>
      <c r="D182" s="1134"/>
      <c r="E182" s="1134"/>
      <c r="F182" s="1134"/>
      <c r="G182" s="1134"/>
      <c r="H182" s="1134"/>
      <c r="I182" s="1134"/>
      <c r="J182" s="1134"/>
      <c r="K182" s="1134"/>
      <c r="L182" s="1134"/>
      <c r="M182" s="1134"/>
      <c r="N182" s="1134"/>
      <c r="O182" s="1134"/>
      <c r="P182" s="1134"/>
      <c r="Q182" s="1134"/>
      <c r="R182" s="1134"/>
      <c r="S182" s="1134"/>
      <c r="T182" s="1134"/>
      <c r="U182" s="1134"/>
      <c r="V182" s="1134"/>
      <c r="W182" s="1134"/>
      <c r="X182" s="1134"/>
      <c r="Y182" s="1134"/>
      <c r="Z182" s="1134"/>
    </row>
    <row r="183" spans="1:26" ht="15.75" x14ac:dyDescent="0.25">
      <c r="A183" s="1134"/>
      <c r="B183" s="1235"/>
      <c r="C183" s="1134"/>
      <c r="D183" s="1134"/>
      <c r="E183" s="1134"/>
      <c r="F183" s="1134"/>
      <c r="G183" s="1134"/>
      <c r="H183" s="1134"/>
      <c r="I183" s="1134"/>
      <c r="J183" s="1134"/>
      <c r="K183" s="1134"/>
      <c r="L183" s="1134"/>
      <c r="M183" s="1134"/>
      <c r="N183" s="1134"/>
      <c r="O183" s="1134"/>
      <c r="P183" s="1134"/>
      <c r="Q183" s="1134"/>
      <c r="R183" s="1134"/>
      <c r="S183" s="1134"/>
      <c r="T183" s="1134"/>
      <c r="U183" s="1134"/>
      <c r="V183" s="1134"/>
      <c r="W183" s="1134"/>
      <c r="X183" s="1134"/>
      <c r="Y183" s="1134"/>
      <c r="Z183" s="1134"/>
    </row>
    <row r="184" spans="1:26" ht="15.75" x14ac:dyDescent="0.25">
      <c r="A184" s="1134"/>
      <c r="B184" s="1235"/>
      <c r="C184" s="1134"/>
      <c r="D184" s="1134"/>
      <c r="E184" s="1134"/>
      <c r="F184" s="1134"/>
      <c r="G184" s="1134"/>
      <c r="H184" s="1134"/>
      <c r="I184" s="1134"/>
      <c r="J184" s="1134"/>
      <c r="K184" s="1134"/>
      <c r="L184" s="1134"/>
      <c r="M184" s="1134"/>
      <c r="N184" s="1134"/>
      <c r="O184" s="1134"/>
      <c r="P184" s="1134"/>
      <c r="Q184" s="1134"/>
      <c r="R184" s="1134"/>
      <c r="S184" s="1134"/>
      <c r="T184" s="1134"/>
      <c r="U184" s="1134"/>
      <c r="V184" s="1134"/>
      <c r="W184" s="1134"/>
      <c r="X184" s="1134"/>
      <c r="Y184" s="1134"/>
      <c r="Z184" s="1134"/>
    </row>
    <row r="185" spans="1:26" ht="15.75" x14ac:dyDescent="0.25">
      <c r="A185" s="1134"/>
      <c r="B185" s="1235"/>
      <c r="C185" s="1134"/>
      <c r="D185" s="1134"/>
      <c r="E185" s="1134"/>
      <c r="F185" s="1134"/>
      <c r="G185" s="1134"/>
      <c r="H185" s="1134"/>
      <c r="I185" s="1134"/>
      <c r="J185" s="1134"/>
      <c r="K185" s="1134"/>
      <c r="L185" s="1134"/>
      <c r="M185" s="1134"/>
      <c r="N185" s="1134"/>
      <c r="O185" s="1134"/>
      <c r="P185" s="1134"/>
      <c r="Q185" s="1134"/>
      <c r="R185" s="1134"/>
      <c r="S185" s="1134"/>
      <c r="T185" s="1134"/>
      <c r="U185" s="1134"/>
      <c r="V185" s="1134"/>
      <c r="W185" s="1134"/>
      <c r="X185" s="1134"/>
      <c r="Y185" s="1134"/>
      <c r="Z185" s="1134"/>
    </row>
    <row r="186" spans="1:26" ht="15.75" x14ac:dyDescent="0.25">
      <c r="A186" s="1134"/>
      <c r="B186" s="1235"/>
      <c r="C186" s="1134"/>
      <c r="D186" s="1134"/>
      <c r="E186" s="1134"/>
      <c r="F186" s="1134"/>
      <c r="G186" s="1134"/>
      <c r="H186" s="1134"/>
      <c r="I186" s="1134"/>
      <c r="J186" s="1134"/>
      <c r="K186" s="1134"/>
      <c r="L186" s="1134"/>
      <c r="M186" s="1134"/>
      <c r="N186" s="1134"/>
      <c r="O186" s="1134"/>
      <c r="P186" s="1134"/>
      <c r="Q186" s="1134"/>
      <c r="R186" s="1134"/>
      <c r="S186" s="1134"/>
      <c r="T186" s="1134"/>
      <c r="U186" s="1134"/>
      <c r="V186" s="1134"/>
      <c r="W186" s="1134"/>
      <c r="X186" s="1134"/>
      <c r="Y186" s="1134"/>
      <c r="Z186" s="1134"/>
    </row>
    <row r="187" spans="1:26" ht="15.75" x14ac:dyDescent="0.25">
      <c r="A187" s="1134"/>
      <c r="B187" s="1235"/>
      <c r="C187" s="1134"/>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row>
    <row r="188" spans="1:26" ht="15.75" x14ac:dyDescent="0.25">
      <c r="A188" s="1134"/>
      <c r="B188" s="1235"/>
      <c r="C188" s="1134"/>
      <c r="D188" s="1134"/>
      <c r="E188" s="1134"/>
      <c r="F188" s="1134"/>
      <c r="G188" s="1134"/>
      <c r="H188" s="1134"/>
      <c r="I188" s="1134"/>
      <c r="J188" s="1134"/>
      <c r="K188" s="1134"/>
      <c r="L188" s="1134"/>
      <c r="M188" s="1134"/>
      <c r="N188" s="1134"/>
      <c r="O188" s="1134"/>
      <c r="P188" s="1134"/>
      <c r="Q188" s="1134"/>
      <c r="R188" s="1134"/>
      <c r="S188" s="1134"/>
      <c r="T188" s="1134"/>
      <c r="U188" s="1134"/>
      <c r="V188" s="1134"/>
      <c r="W188" s="1134"/>
      <c r="X188" s="1134"/>
      <c r="Y188" s="1134"/>
      <c r="Z188" s="1134"/>
    </row>
    <row r="189" spans="1:26" ht="15.75" x14ac:dyDescent="0.25">
      <c r="A189" s="1134"/>
      <c r="B189" s="1235"/>
      <c r="C189" s="1134"/>
      <c r="D189" s="1134"/>
      <c r="E189" s="1134"/>
      <c r="F189" s="1134"/>
      <c r="G189" s="1134"/>
      <c r="H189" s="1134"/>
      <c r="I189" s="1134"/>
      <c r="J189" s="1134"/>
      <c r="K189" s="1134"/>
      <c r="L189" s="1134"/>
      <c r="M189" s="1134"/>
      <c r="N189" s="1134"/>
      <c r="O189" s="1134"/>
      <c r="P189" s="1134"/>
      <c r="Q189" s="1134"/>
      <c r="R189" s="1134"/>
      <c r="S189" s="1134"/>
      <c r="T189" s="1134"/>
      <c r="U189" s="1134"/>
      <c r="V189" s="1134"/>
      <c r="W189" s="1134"/>
      <c r="X189" s="1134"/>
      <c r="Y189" s="1134"/>
      <c r="Z189" s="1134"/>
    </row>
    <row r="190" spans="1:26" ht="15.75" x14ac:dyDescent="0.25">
      <c r="A190" s="1134"/>
      <c r="B190" s="1235"/>
      <c r="C190" s="1134"/>
      <c r="D190" s="1134"/>
      <c r="E190" s="1134"/>
      <c r="F190" s="1134"/>
      <c r="G190" s="1134"/>
      <c r="H190" s="1134"/>
      <c r="I190" s="1134"/>
      <c r="J190" s="1134"/>
      <c r="K190" s="1134"/>
      <c r="L190" s="1134"/>
      <c r="M190" s="1134"/>
      <c r="N190" s="1134"/>
      <c r="O190" s="1134"/>
      <c r="P190" s="1134"/>
      <c r="Q190" s="1134"/>
      <c r="R190" s="1134"/>
      <c r="S190" s="1134"/>
      <c r="T190" s="1134"/>
      <c r="U190" s="1134"/>
      <c r="V190" s="1134"/>
      <c r="W190" s="1134"/>
      <c r="X190" s="1134"/>
      <c r="Y190" s="1134"/>
      <c r="Z190" s="1134"/>
    </row>
    <row r="191" spans="1:26" ht="15.75" x14ac:dyDescent="0.25">
      <c r="A191" s="1134"/>
      <c r="B191" s="1235"/>
      <c r="C191" s="1134"/>
      <c r="D191" s="1134"/>
      <c r="E191" s="1134"/>
      <c r="F191" s="1134"/>
      <c r="G191" s="1134"/>
      <c r="H191" s="1134"/>
      <c r="I191" s="1134"/>
      <c r="J191" s="1134"/>
      <c r="K191" s="1134"/>
      <c r="L191" s="1134"/>
      <c r="M191" s="1134"/>
      <c r="N191" s="1134"/>
      <c r="O191" s="1134"/>
      <c r="P191" s="1134"/>
      <c r="Q191" s="1134"/>
      <c r="R191" s="1134"/>
      <c r="S191" s="1134"/>
      <c r="T191" s="1134"/>
      <c r="U191" s="1134"/>
      <c r="V191" s="1134"/>
      <c r="W191" s="1134"/>
      <c r="X191" s="1134"/>
      <c r="Y191" s="1134"/>
      <c r="Z191" s="1134"/>
    </row>
    <row r="192" spans="1:26" ht="15.75" x14ac:dyDescent="0.25">
      <c r="A192" s="1134"/>
      <c r="B192" s="1235"/>
      <c r="C192" s="1134"/>
      <c r="D192" s="1134"/>
      <c r="E192" s="1134"/>
      <c r="F192" s="1134"/>
      <c r="G192" s="1134"/>
      <c r="H192" s="1134"/>
      <c r="I192" s="1134"/>
      <c r="J192" s="1134"/>
      <c r="K192" s="1134"/>
      <c r="L192" s="1134"/>
      <c r="M192" s="1134"/>
      <c r="N192" s="1134"/>
      <c r="O192" s="1134"/>
      <c r="P192" s="1134"/>
      <c r="Q192" s="1134"/>
      <c r="R192" s="1134"/>
      <c r="S192" s="1134"/>
      <c r="T192" s="1134"/>
      <c r="U192" s="1134"/>
      <c r="V192" s="1134"/>
      <c r="W192" s="1134"/>
      <c r="X192" s="1134"/>
      <c r="Y192" s="1134"/>
      <c r="Z192" s="1134"/>
    </row>
    <row r="193" spans="1:26" ht="15.75" x14ac:dyDescent="0.25">
      <c r="A193" s="1134"/>
      <c r="B193" s="1235"/>
      <c r="C193" s="1134"/>
      <c r="D193" s="1134"/>
      <c r="E193" s="1134"/>
      <c r="F193" s="1134"/>
      <c r="G193" s="1134"/>
      <c r="H193" s="1134"/>
      <c r="I193" s="1134"/>
      <c r="J193" s="1134"/>
      <c r="K193" s="1134"/>
      <c r="L193" s="1134"/>
      <c r="M193" s="1134"/>
      <c r="N193" s="1134"/>
      <c r="O193" s="1134"/>
      <c r="P193" s="1134"/>
      <c r="Q193" s="1134"/>
      <c r="R193" s="1134"/>
      <c r="S193" s="1134"/>
      <c r="T193" s="1134"/>
      <c r="U193" s="1134"/>
      <c r="V193" s="1134"/>
      <c r="W193" s="1134"/>
      <c r="X193" s="1134"/>
      <c r="Y193" s="1134"/>
      <c r="Z193" s="1134"/>
    </row>
    <row r="194" spans="1:26" ht="15.75" x14ac:dyDescent="0.25">
      <c r="A194" s="1134"/>
      <c r="B194" s="1235"/>
      <c r="C194" s="1134"/>
      <c r="D194" s="1134"/>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4"/>
      <c r="Z194" s="1134"/>
    </row>
    <row r="195" spans="1:26" ht="15.75" x14ac:dyDescent="0.25">
      <c r="A195" s="1134"/>
      <c r="B195" s="1235"/>
      <c r="C195" s="1134"/>
      <c r="D195" s="1134"/>
      <c r="E195" s="1134"/>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row>
    <row r="196" spans="1:26" ht="15.75" x14ac:dyDescent="0.25">
      <c r="A196" s="1134"/>
      <c r="B196" s="1235"/>
      <c r="C196" s="1134"/>
      <c r="D196" s="1134"/>
      <c r="E196" s="1134"/>
      <c r="F196" s="1134"/>
      <c r="G196" s="1134"/>
      <c r="H196" s="1134"/>
      <c r="I196" s="1134"/>
      <c r="J196" s="1134"/>
      <c r="K196" s="1134"/>
      <c r="L196" s="1134"/>
      <c r="M196" s="1134"/>
      <c r="N196" s="1134"/>
      <c r="O196" s="1134"/>
      <c r="P196" s="1134"/>
      <c r="Q196" s="1134"/>
      <c r="R196" s="1134"/>
      <c r="S196" s="1134"/>
      <c r="T196" s="1134"/>
      <c r="U196" s="1134"/>
      <c r="V196" s="1134"/>
      <c r="W196" s="1134"/>
      <c r="X196" s="1134"/>
      <c r="Y196" s="1134"/>
      <c r="Z196" s="1134"/>
    </row>
    <row r="197" spans="1:26" ht="15.75" x14ac:dyDescent="0.25">
      <c r="A197" s="1134"/>
      <c r="B197" s="1235"/>
      <c r="C197" s="1134"/>
      <c r="D197" s="1134"/>
      <c r="E197" s="1134"/>
      <c r="F197" s="1134"/>
      <c r="G197" s="1134"/>
      <c r="H197" s="1134"/>
      <c r="I197" s="1134"/>
      <c r="J197" s="1134"/>
      <c r="K197" s="1134"/>
      <c r="L197" s="1134"/>
      <c r="M197" s="1134"/>
      <c r="N197" s="1134"/>
      <c r="O197" s="1134"/>
      <c r="P197" s="1134"/>
      <c r="Q197" s="1134"/>
      <c r="R197" s="1134"/>
      <c r="S197" s="1134"/>
      <c r="T197" s="1134"/>
      <c r="U197" s="1134"/>
      <c r="V197" s="1134"/>
      <c r="W197" s="1134"/>
      <c r="X197" s="1134"/>
      <c r="Y197" s="1134"/>
      <c r="Z197" s="1134"/>
    </row>
    <row r="198" spans="1:26" ht="15.75" x14ac:dyDescent="0.25">
      <c r="A198" s="1134"/>
      <c r="B198" s="1235"/>
      <c r="C198" s="1134"/>
      <c r="D198" s="1134"/>
      <c r="E198" s="1134"/>
      <c r="F198" s="1134"/>
      <c r="G198" s="1134"/>
      <c r="H198" s="1134"/>
      <c r="I198" s="1134"/>
      <c r="J198" s="1134"/>
      <c r="K198" s="1134"/>
      <c r="L198" s="1134"/>
      <c r="M198" s="1134"/>
      <c r="N198" s="1134"/>
      <c r="O198" s="1134"/>
      <c r="P198" s="1134"/>
      <c r="Q198" s="1134"/>
      <c r="R198" s="1134"/>
      <c r="S198" s="1134"/>
      <c r="T198" s="1134"/>
      <c r="U198" s="1134"/>
      <c r="V198" s="1134"/>
      <c r="W198" s="1134"/>
      <c r="X198" s="1134"/>
      <c r="Y198" s="1134"/>
      <c r="Z198" s="1134"/>
    </row>
    <row r="199" spans="1:26" ht="15.75" x14ac:dyDescent="0.25">
      <c r="A199" s="1134"/>
      <c r="B199" s="1235"/>
      <c r="C199" s="1134"/>
      <c r="D199" s="1134"/>
      <c r="E199" s="1134"/>
      <c r="F199" s="1134"/>
      <c r="G199" s="1134"/>
      <c r="H199" s="1134"/>
      <c r="I199" s="1134"/>
      <c r="J199" s="1134"/>
      <c r="K199" s="1134"/>
      <c r="L199" s="1134"/>
      <c r="M199" s="1134"/>
      <c r="N199" s="1134"/>
      <c r="O199" s="1134"/>
      <c r="P199" s="1134"/>
      <c r="Q199" s="1134"/>
      <c r="R199" s="1134"/>
      <c r="S199" s="1134"/>
      <c r="T199" s="1134"/>
      <c r="U199" s="1134"/>
      <c r="V199" s="1134"/>
      <c r="W199" s="1134"/>
      <c r="X199" s="1134"/>
      <c r="Y199" s="1134"/>
      <c r="Z199" s="1134"/>
    </row>
    <row r="200" spans="1:26" ht="15.75" x14ac:dyDescent="0.25">
      <c r="A200" s="1134"/>
      <c r="B200" s="1235"/>
      <c r="C200" s="1134"/>
      <c r="D200" s="1134"/>
      <c r="E200" s="1134"/>
      <c r="F200" s="1134"/>
      <c r="G200" s="1134"/>
      <c r="H200" s="1134"/>
      <c r="I200" s="1134"/>
      <c r="J200" s="1134"/>
      <c r="K200" s="1134"/>
      <c r="L200" s="1134"/>
      <c r="M200" s="1134"/>
      <c r="N200" s="1134"/>
      <c r="O200" s="1134"/>
      <c r="P200" s="1134"/>
      <c r="Q200" s="1134"/>
      <c r="R200" s="1134"/>
      <c r="S200" s="1134"/>
      <c r="T200" s="1134"/>
      <c r="U200" s="1134"/>
      <c r="V200" s="1134"/>
      <c r="W200" s="1134"/>
      <c r="X200" s="1134"/>
      <c r="Y200" s="1134"/>
      <c r="Z200" s="1134"/>
    </row>
    <row r="201" spans="1:26" ht="15.75" x14ac:dyDescent="0.25">
      <c r="A201" s="1134"/>
      <c r="B201" s="1235"/>
      <c r="C201" s="1134"/>
      <c r="D201" s="1134"/>
      <c r="E201" s="1134"/>
      <c r="F201" s="1134"/>
      <c r="G201" s="1134"/>
      <c r="H201" s="1134"/>
      <c r="I201" s="1134"/>
      <c r="J201" s="1134"/>
      <c r="K201" s="1134"/>
      <c r="L201" s="1134"/>
      <c r="M201" s="1134"/>
      <c r="N201" s="1134"/>
      <c r="O201" s="1134"/>
      <c r="P201" s="1134"/>
      <c r="Q201" s="1134"/>
      <c r="R201" s="1134"/>
      <c r="S201" s="1134"/>
      <c r="T201" s="1134"/>
      <c r="U201" s="1134"/>
      <c r="V201" s="1134"/>
      <c r="W201" s="1134"/>
      <c r="X201" s="1134"/>
      <c r="Y201" s="1134"/>
      <c r="Z201" s="1134"/>
    </row>
    <row r="202" spans="1:26" ht="15.75" x14ac:dyDescent="0.25">
      <c r="A202" s="1134"/>
      <c r="B202" s="1235"/>
      <c r="C202" s="1134"/>
      <c r="D202" s="1134"/>
      <c r="E202" s="1134"/>
      <c r="F202" s="1134"/>
      <c r="G202" s="1134"/>
      <c r="H202" s="1134"/>
      <c r="I202" s="1134"/>
      <c r="J202" s="1134"/>
      <c r="K202" s="1134"/>
      <c r="L202" s="1134"/>
      <c r="M202" s="1134"/>
      <c r="N202" s="1134"/>
      <c r="O202" s="1134"/>
      <c r="P202" s="1134"/>
      <c r="Q202" s="1134"/>
      <c r="R202" s="1134"/>
      <c r="S202" s="1134"/>
      <c r="T202" s="1134"/>
      <c r="U202" s="1134"/>
      <c r="V202" s="1134"/>
      <c r="W202" s="1134"/>
      <c r="X202" s="1134"/>
      <c r="Y202" s="1134"/>
      <c r="Z202" s="1134"/>
    </row>
    <row r="203" spans="1:26" ht="15.75" x14ac:dyDescent="0.25">
      <c r="A203" s="1134"/>
      <c r="B203" s="1235"/>
      <c r="C203" s="1134"/>
      <c r="D203" s="1134"/>
      <c r="E203" s="1134"/>
      <c r="F203" s="1134"/>
      <c r="G203" s="1134"/>
      <c r="H203" s="1134"/>
      <c r="I203" s="1134"/>
      <c r="J203" s="1134"/>
      <c r="K203" s="1134"/>
      <c r="L203" s="1134"/>
      <c r="M203" s="1134"/>
      <c r="N203" s="1134"/>
      <c r="O203" s="1134"/>
      <c r="P203" s="1134"/>
      <c r="Q203" s="1134"/>
      <c r="R203" s="1134"/>
      <c r="S203" s="1134"/>
      <c r="T203" s="1134"/>
      <c r="U203" s="1134"/>
      <c r="V203" s="1134"/>
      <c r="W203" s="1134"/>
      <c r="X203" s="1134"/>
      <c r="Y203" s="1134"/>
      <c r="Z203" s="1134"/>
    </row>
    <row r="204" spans="1:26" ht="15.75" x14ac:dyDescent="0.25">
      <c r="A204" s="1134"/>
      <c r="B204" s="1235"/>
      <c r="C204" s="1134"/>
      <c r="D204" s="1134"/>
      <c r="E204" s="1134"/>
      <c r="F204" s="1134"/>
      <c r="G204" s="1134"/>
      <c r="H204" s="1134"/>
      <c r="I204" s="1134"/>
      <c r="J204" s="1134"/>
      <c r="K204" s="1134"/>
      <c r="L204" s="1134"/>
      <c r="M204" s="1134"/>
      <c r="N204" s="1134"/>
      <c r="O204" s="1134"/>
      <c r="P204" s="1134"/>
      <c r="Q204" s="1134"/>
      <c r="R204" s="1134"/>
      <c r="S204" s="1134"/>
      <c r="T204" s="1134"/>
      <c r="U204" s="1134"/>
      <c r="V204" s="1134"/>
      <c r="W204" s="1134"/>
      <c r="X204" s="1134"/>
      <c r="Y204" s="1134"/>
      <c r="Z204" s="1134"/>
    </row>
    <row r="205" spans="1:26" ht="15.75" x14ac:dyDescent="0.25">
      <c r="A205" s="1134"/>
      <c r="B205" s="1235"/>
      <c r="C205" s="1134"/>
      <c r="D205" s="1134"/>
      <c r="E205" s="1134"/>
      <c r="F205" s="1134"/>
      <c r="G205" s="1134"/>
      <c r="H205" s="1134"/>
      <c r="I205" s="1134"/>
      <c r="J205" s="1134"/>
      <c r="K205" s="1134"/>
      <c r="L205" s="1134"/>
      <c r="M205" s="1134"/>
      <c r="N205" s="1134"/>
      <c r="O205" s="1134"/>
      <c r="P205" s="1134"/>
      <c r="Q205" s="1134"/>
      <c r="R205" s="1134"/>
      <c r="S205" s="1134"/>
      <c r="T205" s="1134"/>
      <c r="U205" s="1134"/>
      <c r="V205" s="1134"/>
      <c r="W205" s="1134"/>
      <c r="X205" s="1134"/>
      <c r="Y205" s="1134"/>
      <c r="Z205" s="1134"/>
    </row>
    <row r="206" spans="1:26" ht="15.75" x14ac:dyDescent="0.25">
      <c r="A206" s="1134"/>
      <c r="B206" s="1235"/>
      <c r="C206" s="1134"/>
      <c r="D206" s="1134"/>
      <c r="E206" s="1134"/>
      <c r="F206" s="1134"/>
      <c r="G206" s="1134"/>
      <c r="H206" s="1134"/>
      <c r="I206" s="1134"/>
      <c r="J206" s="1134"/>
      <c r="K206" s="1134"/>
      <c r="L206" s="1134"/>
      <c r="M206" s="1134"/>
      <c r="N206" s="1134"/>
      <c r="O206" s="1134"/>
      <c r="P206" s="1134"/>
      <c r="Q206" s="1134"/>
      <c r="R206" s="1134"/>
      <c r="S206" s="1134"/>
      <c r="T206" s="1134"/>
      <c r="U206" s="1134"/>
      <c r="V206" s="1134"/>
      <c r="W206" s="1134"/>
      <c r="X206" s="1134"/>
      <c r="Y206" s="1134"/>
      <c r="Z206" s="1134"/>
    </row>
    <row r="207" spans="1:26" ht="15.75" x14ac:dyDescent="0.25">
      <c r="A207" s="1134"/>
      <c r="B207" s="1235"/>
      <c r="C207" s="1134"/>
      <c r="D207" s="1134"/>
      <c r="E207" s="1134"/>
      <c r="F207" s="1134"/>
      <c r="G207" s="1134"/>
      <c r="H207" s="1134"/>
      <c r="I207" s="1134"/>
      <c r="J207" s="1134"/>
      <c r="K207" s="1134"/>
      <c r="L207" s="1134"/>
      <c r="M207" s="1134"/>
      <c r="N207" s="1134"/>
      <c r="O207" s="1134"/>
      <c r="P207" s="1134"/>
      <c r="Q207" s="1134"/>
      <c r="R207" s="1134"/>
      <c r="S207" s="1134"/>
      <c r="T207" s="1134"/>
      <c r="U207" s="1134"/>
      <c r="V207" s="1134"/>
      <c r="W207" s="1134"/>
      <c r="X207" s="1134"/>
      <c r="Y207" s="1134"/>
      <c r="Z207" s="1134"/>
    </row>
    <row r="208" spans="1:26" ht="15.75" x14ac:dyDescent="0.25">
      <c r="A208" s="1134"/>
      <c r="B208" s="1235"/>
      <c r="C208" s="1134"/>
      <c r="D208" s="1134"/>
      <c r="E208" s="1134"/>
      <c r="F208" s="1134"/>
      <c r="G208" s="1134"/>
      <c r="H208" s="1134"/>
      <c r="I208" s="1134"/>
      <c r="J208" s="1134"/>
      <c r="K208" s="1134"/>
      <c r="L208" s="1134"/>
      <c r="M208" s="1134"/>
      <c r="N208" s="1134"/>
      <c r="O208" s="1134"/>
      <c r="P208" s="1134"/>
      <c r="Q208" s="1134"/>
      <c r="R208" s="1134"/>
      <c r="S208" s="1134"/>
      <c r="T208" s="1134"/>
      <c r="U208" s="1134"/>
      <c r="V208" s="1134"/>
      <c r="W208" s="1134"/>
      <c r="X208" s="1134"/>
      <c r="Y208" s="1134"/>
      <c r="Z208" s="1134"/>
    </row>
    <row r="209" spans="1:26" ht="15.75" x14ac:dyDescent="0.25">
      <c r="A209" s="1134"/>
      <c r="B209" s="1235"/>
      <c r="C209" s="1134"/>
      <c r="D209" s="1134"/>
      <c r="E209" s="1134"/>
      <c r="F209" s="1134"/>
      <c r="G209" s="1134"/>
      <c r="H209" s="1134"/>
      <c r="I209" s="1134"/>
      <c r="J209" s="1134"/>
      <c r="K209" s="1134"/>
      <c r="L209" s="1134"/>
      <c r="M209" s="1134"/>
      <c r="N209" s="1134"/>
      <c r="O209" s="1134"/>
      <c r="P209" s="1134"/>
      <c r="Q209" s="1134"/>
      <c r="R209" s="1134"/>
      <c r="S209" s="1134"/>
      <c r="T209" s="1134"/>
      <c r="U209" s="1134"/>
      <c r="V209" s="1134"/>
      <c r="W209" s="1134"/>
      <c r="X209" s="1134"/>
      <c r="Y209" s="1134"/>
      <c r="Z209" s="1134"/>
    </row>
    <row r="210" spans="1:26" ht="15.75" x14ac:dyDescent="0.25">
      <c r="A210" s="1134"/>
      <c r="B210" s="1235"/>
      <c r="C210" s="1134"/>
      <c r="D210" s="1134"/>
      <c r="E210" s="1134"/>
      <c r="F210" s="1134"/>
      <c r="G210" s="1134"/>
      <c r="H210" s="1134"/>
      <c r="I210" s="1134"/>
      <c r="J210" s="1134"/>
      <c r="K210" s="1134"/>
      <c r="L210" s="1134"/>
      <c r="M210" s="1134"/>
      <c r="N210" s="1134"/>
      <c r="O210" s="1134"/>
      <c r="P210" s="1134"/>
      <c r="Q210" s="1134"/>
      <c r="R210" s="1134"/>
      <c r="S210" s="1134"/>
      <c r="T210" s="1134"/>
      <c r="U210" s="1134"/>
      <c r="V210" s="1134"/>
      <c r="W210" s="1134"/>
      <c r="X210" s="1134"/>
      <c r="Y210" s="1134"/>
      <c r="Z210" s="1134"/>
    </row>
    <row r="211" spans="1:26" ht="15.75" x14ac:dyDescent="0.25">
      <c r="A211" s="1134"/>
      <c r="B211" s="1235"/>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row>
    <row r="212" spans="1:26" ht="15.75" x14ac:dyDescent="0.25">
      <c r="A212" s="1134"/>
      <c r="B212" s="1235"/>
      <c r="C212" s="1134"/>
      <c r="D212" s="1134"/>
      <c r="E212" s="1134"/>
      <c r="F212" s="1134"/>
      <c r="G212" s="1134"/>
      <c r="H212" s="1134"/>
      <c r="I212" s="1134"/>
      <c r="J212" s="1134"/>
      <c r="K212" s="1134"/>
      <c r="L212" s="1134"/>
      <c r="M212" s="1134"/>
      <c r="N212" s="1134"/>
      <c r="O212" s="1134"/>
      <c r="P212" s="1134"/>
      <c r="Q212" s="1134"/>
      <c r="R212" s="1134"/>
      <c r="S212" s="1134"/>
      <c r="T212" s="1134"/>
      <c r="U212" s="1134"/>
      <c r="V212" s="1134"/>
      <c r="W212" s="1134"/>
      <c r="X212" s="1134"/>
      <c r="Y212" s="1134"/>
      <c r="Z212" s="1134"/>
    </row>
    <row r="213" spans="1:26" ht="15.75" x14ac:dyDescent="0.25">
      <c r="A213" s="1134"/>
      <c r="B213" s="1235"/>
      <c r="C213" s="1134"/>
      <c r="D213" s="1134"/>
      <c r="E213" s="1134"/>
      <c r="F213" s="1134"/>
      <c r="G213" s="1134"/>
      <c r="H213" s="1134"/>
      <c r="I213" s="1134"/>
      <c r="J213" s="1134"/>
      <c r="K213" s="1134"/>
      <c r="L213" s="1134"/>
      <c r="M213" s="1134"/>
      <c r="N213" s="1134"/>
      <c r="O213" s="1134"/>
      <c r="P213" s="1134"/>
      <c r="Q213" s="1134"/>
      <c r="R213" s="1134"/>
      <c r="S213" s="1134"/>
      <c r="T213" s="1134"/>
      <c r="U213" s="1134"/>
      <c r="V213" s="1134"/>
      <c r="W213" s="1134"/>
      <c r="X213" s="1134"/>
      <c r="Y213" s="1134"/>
      <c r="Z213" s="1134"/>
    </row>
    <row r="214" spans="1:26" ht="15.75" x14ac:dyDescent="0.25">
      <c r="A214" s="1134"/>
      <c r="B214" s="1235"/>
      <c r="C214" s="1134"/>
      <c r="D214" s="1134"/>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row>
    <row r="215" spans="1:26" ht="15.75" x14ac:dyDescent="0.25">
      <c r="A215" s="1134"/>
      <c r="B215" s="1235"/>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row>
    <row r="216" spans="1:26" ht="15.75" x14ac:dyDescent="0.25">
      <c r="A216" s="1134"/>
      <c r="B216" s="1235"/>
      <c r="C216" s="1134"/>
      <c r="D216" s="1134"/>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row>
    <row r="217" spans="1:26" ht="15.75" x14ac:dyDescent="0.25">
      <c r="A217" s="1134"/>
      <c r="B217" s="1235"/>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row>
    <row r="218" spans="1:26" ht="15.75" x14ac:dyDescent="0.25">
      <c r="A218" s="1134"/>
      <c r="B218" s="1235"/>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row>
    <row r="219" spans="1:26" ht="15.75" x14ac:dyDescent="0.25">
      <c r="A219" s="1134"/>
      <c r="B219" s="1235"/>
      <c r="C219" s="1134"/>
      <c r="D219" s="1134"/>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row>
    <row r="220" spans="1:26" ht="15.75" x14ac:dyDescent="0.25">
      <c r="A220" s="1134"/>
      <c r="B220" s="1235"/>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row>
    <row r="221" spans="1:26" ht="15.75" x14ac:dyDescent="0.25">
      <c r="A221" s="1134"/>
      <c r="B221" s="1235"/>
      <c r="C221" s="1134"/>
      <c r="D221" s="1134"/>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row>
    <row r="222" spans="1:26" ht="15.75" x14ac:dyDescent="0.25">
      <c r="A222" s="1134"/>
      <c r="B222" s="1235"/>
      <c r="C222" s="1134"/>
      <c r="D222" s="1134"/>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row>
    <row r="223" spans="1:26" ht="15.75" x14ac:dyDescent="0.25">
      <c r="A223" s="1134"/>
      <c r="B223" s="1235"/>
      <c r="C223" s="1134"/>
      <c r="D223" s="1134"/>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row>
    <row r="224" spans="1:26" ht="15.75" x14ac:dyDescent="0.25">
      <c r="A224" s="1134"/>
      <c r="B224" s="1235"/>
      <c r="C224" s="1134"/>
      <c r="D224" s="1134"/>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row>
    <row r="225" spans="1:26" ht="15.75" x14ac:dyDescent="0.25">
      <c r="A225" s="1134"/>
      <c r="B225" s="1235"/>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row>
    <row r="226" spans="1:26" ht="15.75" x14ac:dyDescent="0.25">
      <c r="A226" s="1134"/>
      <c r="B226" s="1235"/>
      <c r="C226" s="1134"/>
      <c r="D226" s="1134"/>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row>
    <row r="227" spans="1:26" ht="15.75" x14ac:dyDescent="0.25">
      <c r="A227" s="1134"/>
      <c r="B227" s="1235"/>
      <c r="C227" s="1134"/>
      <c r="D227" s="1134"/>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row>
    <row r="228" spans="1:26" ht="15.75" x14ac:dyDescent="0.25">
      <c r="A228" s="1134"/>
      <c r="B228" s="1235"/>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row>
    <row r="229" spans="1:26" ht="15.75" x14ac:dyDescent="0.25">
      <c r="A229" s="1134"/>
      <c r="B229" s="1235"/>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row>
    <row r="230" spans="1:26" ht="15.75" x14ac:dyDescent="0.25">
      <c r="A230" s="1134"/>
      <c r="B230" s="1235"/>
      <c r="C230" s="1134"/>
      <c r="D230" s="1134"/>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row>
    <row r="231" spans="1:26" ht="15.75" x14ac:dyDescent="0.25">
      <c r="A231" s="1134"/>
      <c r="B231" s="1235"/>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row>
    <row r="232" spans="1:26" ht="15.75" x14ac:dyDescent="0.25">
      <c r="A232" s="1134"/>
      <c r="B232" s="1235"/>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row>
    <row r="233" spans="1:26" ht="15.75" x14ac:dyDescent="0.25">
      <c r="A233" s="1134"/>
      <c r="B233" s="1235"/>
      <c r="C233" s="1134"/>
      <c r="D233" s="1134"/>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row>
    <row r="234" spans="1:26" ht="15.75" x14ac:dyDescent="0.25">
      <c r="A234" s="1134"/>
      <c r="B234" s="1235"/>
      <c r="C234" s="1134"/>
      <c r="D234" s="1134"/>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row>
    <row r="235" spans="1:26" ht="15.75" x14ac:dyDescent="0.25">
      <c r="A235" s="1134"/>
      <c r="B235" s="1235"/>
      <c r="C235" s="1134"/>
      <c r="D235" s="1134"/>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row>
    <row r="236" spans="1:26" ht="15.75" x14ac:dyDescent="0.25">
      <c r="A236" s="1134"/>
      <c r="B236" s="1235"/>
      <c r="C236" s="1134"/>
      <c r="D236" s="1134"/>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row>
    <row r="237" spans="1:26" ht="15.75" x14ac:dyDescent="0.25">
      <c r="A237" s="1134"/>
      <c r="B237" s="1235"/>
      <c r="C237" s="1134"/>
      <c r="D237" s="1134"/>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row>
    <row r="238" spans="1:26" ht="15.75" x14ac:dyDescent="0.25">
      <c r="A238" s="1134"/>
      <c r="B238" s="1235"/>
      <c r="C238" s="1134"/>
      <c r="D238" s="1134"/>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row>
    <row r="239" spans="1:26" ht="15.75" x14ac:dyDescent="0.25">
      <c r="A239" s="1134"/>
      <c r="B239" s="1235"/>
      <c r="C239" s="1134"/>
      <c r="D239" s="1134"/>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row>
    <row r="240" spans="1:26" ht="15.75" x14ac:dyDescent="0.25">
      <c r="A240" s="1134"/>
      <c r="B240" s="1235"/>
      <c r="C240" s="1134"/>
      <c r="D240" s="1134"/>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row>
    <row r="241" spans="1:26" ht="15.75" x14ac:dyDescent="0.25">
      <c r="A241" s="1134"/>
      <c r="B241" s="1235"/>
      <c r="C241" s="1134"/>
      <c r="D241" s="1134"/>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row>
    <row r="242" spans="1:26" ht="15.75" x14ac:dyDescent="0.25">
      <c r="A242" s="1134"/>
      <c r="B242" s="1235"/>
      <c r="C242" s="1134"/>
      <c r="D242" s="1134"/>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row>
    <row r="243" spans="1:26" ht="15.75" x14ac:dyDescent="0.25">
      <c r="A243" s="1134"/>
      <c r="B243" s="1235"/>
      <c r="C243" s="1134"/>
      <c r="D243" s="1134"/>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row>
    <row r="244" spans="1:26" ht="15.75" x14ac:dyDescent="0.25">
      <c r="A244" s="1134"/>
      <c r="B244" s="1235"/>
      <c r="C244" s="1134"/>
      <c r="D244" s="1134"/>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row>
    <row r="245" spans="1:26" ht="15.75" x14ac:dyDescent="0.25">
      <c r="A245" s="1134"/>
      <c r="B245" s="1235"/>
      <c r="C245" s="1134"/>
      <c r="D245" s="1134"/>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row>
    <row r="246" spans="1:26" ht="15.75" x14ac:dyDescent="0.25">
      <c r="A246" s="1134"/>
      <c r="B246" s="1235"/>
      <c r="C246" s="1134"/>
      <c r="D246" s="1134"/>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row>
    <row r="247" spans="1:26" ht="15.75" x14ac:dyDescent="0.25">
      <c r="A247" s="1134"/>
      <c r="B247" s="1235"/>
      <c r="C247" s="1134"/>
      <c r="D247" s="1134"/>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row>
    <row r="248" spans="1:26" ht="15.75" x14ac:dyDescent="0.25">
      <c r="A248" s="1134"/>
      <c r="B248" s="1235"/>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row>
    <row r="249" spans="1:26" ht="15.75" x14ac:dyDescent="0.25">
      <c r="A249" s="1134"/>
      <c r="B249" s="1235"/>
      <c r="C249" s="1134"/>
      <c r="D249" s="1134"/>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row>
    <row r="250" spans="1:26" ht="15.75" x14ac:dyDescent="0.25">
      <c r="A250" s="1134"/>
      <c r="B250" s="1235"/>
      <c r="C250" s="1134"/>
      <c r="D250" s="1134"/>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row>
    <row r="251" spans="1:26" ht="15.75" x14ac:dyDescent="0.25">
      <c r="A251" s="1134"/>
      <c r="B251" s="1235"/>
      <c r="C251" s="1134"/>
      <c r="D251" s="1134"/>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row>
    <row r="252" spans="1:26" ht="15.75" x14ac:dyDescent="0.25">
      <c r="A252" s="1134"/>
      <c r="B252" s="1235"/>
      <c r="C252" s="1134"/>
      <c r="D252" s="1134"/>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row>
    <row r="253" spans="1:26" ht="15.75" x14ac:dyDescent="0.25">
      <c r="A253" s="1134"/>
      <c r="B253" s="1235"/>
      <c r="C253" s="1134"/>
      <c r="D253" s="1134"/>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row>
    <row r="254" spans="1:26" ht="15.75" x14ac:dyDescent="0.25">
      <c r="A254" s="1134"/>
      <c r="B254" s="1235"/>
      <c r="C254" s="1134"/>
      <c r="D254" s="1134"/>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row>
    <row r="255" spans="1:26" ht="15.75" x14ac:dyDescent="0.25">
      <c r="A255" s="1134"/>
      <c r="B255" s="1235"/>
      <c r="C255" s="1134"/>
      <c r="D255" s="1134"/>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row>
    <row r="256" spans="1:26" ht="15.75" x14ac:dyDescent="0.25">
      <c r="A256" s="1134"/>
      <c r="B256" s="1235"/>
      <c r="C256" s="1134"/>
      <c r="D256" s="1134"/>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row>
    <row r="257" spans="1:26" ht="15.75" x14ac:dyDescent="0.25">
      <c r="A257" s="1134"/>
      <c r="B257" s="1235"/>
      <c r="C257" s="1134"/>
      <c r="D257" s="1134"/>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row>
    <row r="258" spans="1:26" ht="15.75" x14ac:dyDescent="0.25">
      <c r="A258" s="1134"/>
      <c r="B258" s="1235"/>
      <c r="C258" s="1134"/>
      <c r="D258" s="1134"/>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row>
    <row r="259" spans="1:26" ht="15.75" x14ac:dyDescent="0.25">
      <c r="A259" s="1134"/>
      <c r="B259" s="1235"/>
      <c r="C259" s="1134"/>
      <c r="D259" s="1134"/>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row>
    <row r="260" spans="1:26" ht="15.75" x14ac:dyDescent="0.25">
      <c r="A260" s="1134"/>
      <c r="B260" s="1235"/>
      <c r="C260" s="1134"/>
      <c r="D260" s="1134"/>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row>
    <row r="261" spans="1:26" ht="15.75" x14ac:dyDescent="0.25">
      <c r="A261" s="1134"/>
      <c r="B261" s="1235"/>
      <c r="C261" s="1134"/>
      <c r="D261" s="1134"/>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row>
    <row r="262" spans="1:26" ht="15.75" x14ac:dyDescent="0.25">
      <c r="A262" s="1134"/>
      <c r="B262" s="1235"/>
      <c r="C262" s="1134"/>
      <c r="D262" s="1134"/>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row>
    <row r="263" spans="1:26" ht="15.75" x14ac:dyDescent="0.25">
      <c r="A263" s="1134"/>
      <c r="B263" s="1235"/>
      <c r="C263" s="1134"/>
      <c r="D263" s="1134"/>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row>
    <row r="264" spans="1:26" ht="15.75" x14ac:dyDescent="0.25">
      <c r="A264" s="1134"/>
      <c r="B264" s="1235"/>
      <c r="C264" s="1134"/>
      <c r="D264" s="1134"/>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row>
    <row r="265" spans="1:26" ht="15.75" x14ac:dyDescent="0.25">
      <c r="A265" s="1134"/>
      <c r="B265" s="1235"/>
      <c r="C265" s="1134"/>
      <c r="D265" s="1134"/>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row>
    <row r="266" spans="1:26" ht="15.75" x14ac:dyDescent="0.25">
      <c r="A266" s="1134"/>
      <c r="B266" s="1235"/>
      <c r="C266" s="1134"/>
      <c r="D266" s="1134"/>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row>
    <row r="267" spans="1:26" ht="15.75" x14ac:dyDescent="0.25">
      <c r="A267" s="1134"/>
      <c r="B267" s="1235"/>
      <c r="C267" s="1134"/>
      <c r="D267" s="1134"/>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row>
    <row r="268" spans="1:26" ht="15.75" x14ac:dyDescent="0.25">
      <c r="A268" s="1134"/>
      <c r="B268" s="1235"/>
      <c r="C268" s="1134"/>
      <c r="D268" s="1134"/>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row>
    <row r="269" spans="1:26" ht="15.75" x14ac:dyDescent="0.25">
      <c r="A269" s="1134"/>
      <c r="B269" s="1235"/>
      <c r="C269" s="1134"/>
      <c r="D269" s="1134"/>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row>
    <row r="270" spans="1:26" ht="15.75" x14ac:dyDescent="0.25">
      <c r="A270" s="1134"/>
      <c r="B270" s="1235"/>
      <c r="C270" s="1134"/>
      <c r="D270" s="1134"/>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row>
    <row r="271" spans="1:26" ht="15.75" x14ac:dyDescent="0.25">
      <c r="A271" s="1134"/>
      <c r="B271" s="1235"/>
      <c r="C271" s="1134"/>
      <c r="D271" s="1134"/>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row>
    <row r="272" spans="1:26" ht="15.75" x14ac:dyDescent="0.25">
      <c r="A272" s="1134"/>
      <c r="B272" s="1235"/>
      <c r="C272" s="1134"/>
      <c r="D272" s="1134"/>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row>
    <row r="273" spans="1:26" ht="15.75" x14ac:dyDescent="0.25">
      <c r="A273" s="1134"/>
      <c r="B273" s="1235"/>
      <c r="C273" s="1134"/>
      <c r="D273" s="1134"/>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row>
    <row r="274" spans="1:26" ht="15.75" x14ac:dyDescent="0.25">
      <c r="A274" s="1134"/>
      <c r="B274" s="1235"/>
      <c r="C274" s="1134"/>
      <c r="D274" s="1134"/>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row>
    <row r="275" spans="1:26" ht="15.75" x14ac:dyDescent="0.25">
      <c r="A275" s="1134"/>
      <c r="B275" s="1235"/>
      <c r="C275" s="1134"/>
      <c r="D275" s="1134"/>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row>
    <row r="276" spans="1:26" ht="15.75" x14ac:dyDescent="0.25">
      <c r="A276" s="1134"/>
      <c r="B276" s="1235"/>
      <c r="C276" s="1134"/>
      <c r="D276" s="1134"/>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row>
    <row r="277" spans="1:26" ht="15.75" x14ac:dyDescent="0.25">
      <c r="A277" s="1134"/>
      <c r="B277" s="1235"/>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row>
    <row r="278" spans="1:26" ht="15.75" x14ac:dyDescent="0.25">
      <c r="A278" s="1134"/>
      <c r="B278" s="1235"/>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row>
    <row r="279" spans="1:26" ht="15.75" x14ac:dyDescent="0.25">
      <c r="A279" s="1134"/>
      <c r="B279" s="1235"/>
      <c r="C279" s="1134"/>
      <c r="D279" s="1134"/>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row>
    <row r="280" spans="1:26" ht="15.75" x14ac:dyDescent="0.25">
      <c r="A280" s="1134"/>
      <c r="B280" s="1235"/>
      <c r="C280" s="1134"/>
      <c r="D280" s="1134"/>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row>
    <row r="281" spans="1:26" ht="15.75" x14ac:dyDescent="0.25">
      <c r="A281" s="1134"/>
      <c r="B281" s="1235"/>
      <c r="C281" s="1134"/>
      <c r="D281" s="1134"/>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row>
    <row r="282" spans="1:26" ht="15.75" x14ac:dyDescent="0.25">
      <c r="A282" s="1134"/>
      <c r="B282" s="1235"/>
      <c r="C282" s="1134"/>
      <c r="D282" s="1134"/>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row>
    <row r="283" spans="1:26" ht="15.75" x14ac:dyDescent="0.25">
      <c r="A283" s="1134"/>
      <c r="B283" s="1235"/>
      <c r="C283" s="1134"/>
      <c r="D283" s="1134"/>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row>
    <row r="284" spans="1:26" ht="15.75" x14ac:dyDescent="0.25">
      <c r="A284" s="1134"/>
      <c r="B284" s="1235"/>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row>
    <row r="285" spans="1:26" ht="15.75" x14ac:dyDescent="0.25">
      <c r="A285" s="1134"/>
      <c r="B285" s="1235"/>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row>
    <row r="286" spans="1:26" ht="15.75" x14ac:dyDescent="0.25">
      <c r="A286" s="1134"/>
      <c r="B286" s="1235"/>
      <c r="C286" s="1134"/>
      <c r="D286" s="1134"/>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row>
    <row r="287" spans="1:26" ht="15.75" x14ac:dyDescent="0.25">
      <c r="A287" s="1134"/>
      <c r="B287" s="1235"/>
      <c r="C287" s="1134"/>
      <c r="D287" s="1134"/>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row>
    <row r="288" spans="1:26" ht="15.75" x14ac:dyDescent="0.25">
      <c r="A288" s="1134"/>
      <c r="B288" s="1235"/>
      <c r="C288" s="1134"/>
      <c r="D288" s="1134"/>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row>
    <row r="289" spans="1:26" ht="15.75" x14ac:dyDescent="0.25">
      <c r="A289" s="1134"/>
      <c r="B289" s="1235"/>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row>
    <row r="290" spans="1:26" ht="15.75" x14ac:dyDescent="0.25">
      <c r="A290" s="1134"/>
      <c r="B290" s="1235"/>
      <c r="C290" s="1134"/>
      <c r="D290" s="1134"/>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row>
    <row r="291" spans="1:26" ht="15.75" x14ac:dyDescent="0.25">
      <c r="A291" s="1134"/>
      <c r="B291" s="1235"/>
      <c r="C291" s="1134"/>
      <c r="D291" s="1134"/>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row>
    <row r="292" spans="1:26" ht="15.75" x14ac:dyDescent="0.25">
      <c r="A292" s="1134"/>
      <c r="B292" s="1235"/>
      <c r="C292" s="1134"/>
      <c r="D292" s="1134"/>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row>
    <row r="293" spans="1:26" ht="15.75" x14ac:dyDescent="0.25">
      <c r="A293" s="1134"/>
      <c r="B293" s="1235"/>
      <c r="C293" s="1134"/>
      <c r="D293" s="1134"/>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row>
    <row r="294" spans="1:26" ht="15.75" x14ac:dyDescent="0.25">
      <c r="A294" s="1134"/>
      <c r="B294" s="1235"/>
      <c r="C294" s="1134"/>
      <c r="D294" s="1134"/>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row>
    <row r="295" spans="1:26" ht="15.75" x14ac:dyDescent="0.25">
      <c r="A295" s="1134"/>
      <c r="B295" s="1235"/>
      <c r="C295" s="1134"/>
      <c r="D295" s="1134"/>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row>
    <row r="296" spans="1:26" ht="15.75" x14ac:dyDescent="0.25">
      <c r="A296" s="1134"/>
      <c r="B296" s="1235"/>
      <c r="C296" s="1134"/>
      <c r="D296" s="1134"/>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row>
    <row r="297" spans="1:26" ht="15.75" x14ac:dyDescent="0.25">
      <c r="A297" s="1134"/>
      <c r="B297" s="1235"/>
      <c r="C297" s="1134"/>
      <c r="D297" s="1134"/>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row>
    <row r="298" spans="1:26" ht="15.75" x14ac:dyDescent="0.25">
      <c r="A298" s="1134"/>
      <c r="B298" s="1235"/>
      <c r="C298" s="1134"/>
      <c r="D298" s="1134"/>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row>
    <row r="299" spans="1:26" ht="15.75" x14ac:dyDescent="0.25">
      <c r="A299" s="1134"/>
      <c r="B299" s="1235"/>
      <c r="C299" s="1134"/>
      <c r="D299" s="1134"/>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row>
    <row r="300" spans="1:26" ht="15.75" x14ac:dyDescent="0.25">
      <c r="A300" s="1134"/>
      <c r="B300" s="1235"/>
      <c r="C300" s="1134"/>
      <c r="D300" s="1134"/>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row>
    <row r="301" spans="1:26" ht="15.75" x14ac:dyDescent="0.25">
      <c r="A301" s="1134"/>
      <c r="B301" s="1235"/>
      <c r="C301" s="1134"/>
      <c r="D301" s="1134"/>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row>
    <row r="302" spans="1:26" ht="15.75" x14ac:dyDescent="0.25">
      <c r="A302" s="1134"/>
      <c r="B302" s="1235"/>
      <c r="C302" s="1134"/>
      <c r="D302" s="1134"/>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row>
    <row r="303" spans="1:26" ht="15.75" x14ac:dyDescent="0.25">
      <c r="A303" s="1134"/>
      <c r="B303" s="1235"/>
      <c r="C303" s="1134"/>
      <c r="D303" s="1134"/>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row>
    <row r="304" spans="1:26" ht="15.75" x14ac:dyDescent="0.25">
      <c r="A304" s="1134"/>
      <c r="B304" s="1235"/>
      <c r="C304" s="1134"/>
      <c r="D304" s="1134"/>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row>
    <row r="305" spans="1:26" ht="15.75" x14ac:dyDescent="0.25">
      <c r="A305" s="1134"/>
      <c r="B305" s="1235"/>
      <c r="C305" s="1134"/>
      <c r="D305" s="1134"/>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row>
    <row r="306" spans="1:26" ht="15.75" x14ac:dyDescent="0.25">
      <c r="A306" s="1134"/>
      <c r="B306" s="1235"/>
      <c r="C306" s="1134"/>
      <c r="D306" s="1134"/>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row>
    <row r="307" spans="1:26" ht="15.75" x14ac:dyDescent="0.25">
      <c r="A307" s="1134"/>
      <c r="B307" s="1235"/>
      <c r="C307" s="1134"/>
      <c r="D307" s="1134"/>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row>
    <row r="308" spans="1:26" ht="15.75" x14ac:dyDescent="0.25">
      <c r="A308" s="1134"/>
      <c r="B308" s="1235"/>
      <c r="C308" s="1134"/>
      <c r="D308" s="1134"/>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row>
    <row r="309" spans="1:26" ht="15.75" x14ac:dyDescent="0.25">
      <c r="A309" s="1134"/>
      <c r="B309" s="1235"/>
      <c r="C309" s="1134"/>
      <c r="D309" s="1134"/>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row>
    <row r="310" spans="1:26" ht="15.75" x14ac:dyDescent="0.25">
      <c r="A310" s="1134"/>
      <c r="B310" s="1235"/>
      <c r="C310" s="1134"/>
      <c r="D310" s="1134"/>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row>
    <row r="311" spans="1:26" ht="15.75" x14ac:dyDescent="0.25">
      <c r="A311" s="1134"/>
      <c r="B311" s="1235"/>
      <c r="C311" s="1134"/>
      <c r="D311" s="1134"/>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row>
    <row r="312" spans="1:26" ht="15.75" x14ac:dyDescent="0.25">
      <c r="A312" s="1134"/>
      <c r="B312" s="1235"/>
      <c r="C312" s="1134"/>
      <c r="D312" s="1134"/>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row>
    <row r="313" spans="1:26" ht="15.75" x14ac:dyDescent="0.25">
      <c r="A313" s="1134"/>
      <c r="B313" s="1235"/>
      <c r="C313" s="1134"/>
      <c r="D313" s="1134"/>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row>
    <row r="314" spans="1:26" ht="15.75" x14ac:dyDescent="0.25">
      <c r="A314" s="1134"/>
      <c r="B314" s="1235"/>
      <c r="C314" s="1134"/>
      <c r="D314" s="1134"/>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row>
    <row r="315" spans="1:26" ht="15.75" x14ac:dyDescent="0.25">
      <c r="A315" s="1134"/>
      <c r="B315" s="1235"/>
      <c r="C315" s="1134"/>
      <c r="D315" s="1134"/>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row>
    <row r="316" spans="1:26" ht="15.75" x14ac:dyDescent="0.25">
      <c r="A316" s="1134"/>
      <c r="B316" s="1235"/>
      <c r="C316" s="1134"/>
      <c r="D316" s="1134"/>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row>
    <row r="317" spans="1:26" ht="15.75" x14ac:dyDescent="0.25">
      <c r="A317" s="1134"/>
      <c r="B317" s="1235"/>
      <c r="C317" s="1134"/>
      <c r="D317" s="1134"/>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row>
    <row r="318" spans="1:26" ht="15.75" x14ac:dyDescent="0.25">
      <c r="A318" s="1134"/>
      <c r="B318" s="1235"/>
      <c r="C318" s="1134"/>
      <c r="D318" s="1134"/>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row>
    <row r="319" spans="1:26" ht="15.75" x14ac:dyDescent="0.25">
      <c r="A319" s="1134"/>
      <c r="B319" s="1235"/>
      <c r="C319" s="1134"/>
      <c r="D319" s="1134"/>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row>
    <row r="320" spans="1:26" ht="15.75" x14ac:dyDescent="0.25">
      <c r="A320" s="1134"/>
      <c r="B320" s="1235"/>
      <c r="C320" s="1134"/>
      <c r="D320" s="1134"/>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row>
    <row r="321" spans="1:26" ht="15.75" x14ac:dyDescent="0.25">
      <c r="A321" s="1134"/>
      <c r="B321" s="1235"/>
      <c r="C321" s="1134"/>
      <c r="D321" s="1134"/>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row>
    <row r="322" spans="1:26" ht="15.75" x14ac:dyDescent="0.25">
      <c r="A322" s="1134"/>
      <c r="B322" s="1235"/>
      <c r="C322" s="1134"/>
      <c r="D322" s="1134"/>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row>
    <row r="323" spans="1:26" ht="15.75" x14ac:dyDescent="0.25">
      <c r="A323" s="1134"/>
      <c r="B323" s="1235"/>
      <c r="C323" s="1134"/>
      <c r="D323" s="1134"/>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row>
    <row r="324" spans="1:26" ht="15.75" x14ac:dyDescent="0.25">
      <c r="A324" s="1134"/>
      <c r="B324" s="1235"/>
      <c r="C324" s="1134"/>
      <c r="D324" s="1134"/>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row>
    <row r="325" spans="1:26" ht="15.75" x14ac:dyDescent="0.25">
      <c r="A325" s="1134"/>
      <c r="B325" s="1235"/>
      <c r="C325" s="1134"/>
      <c r="D325" s="1134"/>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row>
    <row r="326" spans="1:26" ht="15.75" x14ac:dyDescent="0.25">
      <c r="A326" s="1134"/>
      <c r="B326" s="1235"/>
      <c r="C326" s="1134"/>
      <c r="D326" s="1134"/>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row>
    <row r="327" spans="1:26" ht="15.75" x14ac:dyDescent="0.25">
      <c r="A327" s="1134"/>
      <c r="B327" s="1235"/>
      <c r="C327" s="1134"/>
      <c r="D327" s="1134"/>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row>
    <row r="328" spans="1:26" ht="15.75" x14ac:dyDescent="0.25">
      <c r="A328" s="1134"/>
      <c r="B328" s="1235"/>
      <c r="C328" s="1134"/>
      <c r="D328" s="1134"/>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row>
    <row r="329" spans="1:26" ht="15.75" x14ac:dyDescent="0.25">
      <c r="A329" s="1134"/>
      <c r="B329" s="1235"/>
      <c r="C329" s="1134"/>
      <c r="D329" s="1134"/>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row>
    <row r="330" spans="1:26" ht="15.75" x14ac:dyDescent="0.25">
      <c r="A330" s="1134"/>
      <c r="B330" s="1235"/>
      <c r="C330" s="1134"/>
      <c r="D330" s="1134"/>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row>
    <row r="331" spans="1:26" ht="15.75" x14ac:dyDescent="0.25">
      <c r="A331" s="1134"/>
      <c r="B331" s="1235"/>
      <c r="C331" s="1134"/>
      <c r="D331" s="1134"/>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row>
    <row r="332" spans="1:26" ht="15.75" x14ac:dyDescent="0.25">
      <c r="A332" s="1134"/>
      <c r="B332" s="1235"/>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row>
    <row r="333" spans="1:26" ht="15.75" x14ac:dyDescent="0.25">
      <c r="A333" s="1134"/>
      <c r="B333" s="1235"/>
      <c r="C333" s="1134"/>
      <c r="D333" s="1134"/>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row>
    <row r="334" spans="1:26" ht="15.75" x14ac:dyDescent="0.25">
      <c r="A334" s="1134"/>
      <c r="B334" s="1235"/>
      <c r="C334" s="1134"/>
      <c r="D334" s="1134"/>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row>
    <row r="335" spans="1:26" ht="15.75" x14ac:dyDescent="0.25">
      <c r="A335" s="1134"/>
      <c r="B335" s="1235"/>
      <c r="C335" s="1134"/>
      <c r="D335" s="1134"/>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row>
    <row r="336" spans="1:26" ht="15.75" x14ac:dyDescent="0.25">
      <c r="A336" s="1134"/>
      <c r="B336" s="1235"/>
      <c r="C336" s="1134"/>
      <c r="D336" s="1134"/>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row>
    <row r="337" spans="1:26" ht="15.75" x14ac:dyDescent="0.25">
      <c r="A337" s="1134"/>
      <c r="B337" s="1235"/>
      <c r="C337" s="1134"/>
      <c r="D337" s="1134"/>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row>
    <row r="338" spans="1:26" ht="15.75" x14ac:dyDescent="0.25">
      <c r="A338" s="1134"/>
      <c r="B338" s="1235"/>
      <c r="C338" s="1134"/>
      <c r="D338" s="1134"/>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row>
    <row r="339" spans="1:26" ht="15.75" x14ac:dyDescent="0.25">
      <c r="A339" s="1134"/>
      <c r="B339" s="1235"/>
      <c r="C339" s="1134"/>
      <c r="D339" s="1134"/>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row>
    <row r="340" spans="1:26" ht="15.75" x14ac:dyDescent="0.25">
      <c r="A340" s="1134"/>
      <c r="B340" s="1235"/>
      <c r="C340" s="1134"/>
      <c r="D340" s="1134"/>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row>
    <row r="341" spans="1:26" ht="15.75" x14ac:dyDescent="0.25">
      <c r="A341" s="1134"/>
      <c r="B341" s="1235"/>
      <c r="C341" s="1134"/>
      <c r="D341" s="1134"/>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row>
    <row r="342" spans="1:26" ht="15.75" x14ac:dyDescent="0.25">
      <c r="A342" s="1134"/>
      <c r="B342" s="1235"/>
      <c r="C342" s="1134"/>
      <c r="D342" s="1134"/>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row>
    <row r="343" spans="1:26" ht="15.75" x14ac:dyDescent="0.25">
      <c r="A343" s="1134"/>
      <c r="B343" s="1235"/>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row>
    <row r="344" spans="1:26" ht="15.75" x14ac:dyDescent="0.25">
      <c r="A344" s="1134"/>
      <c r="B344" s="1235"/>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row>
    <row r="345" spans="1:26" ht="15.75" x14ac:dyDescent="0.25">
      <c r="A345" s="1134"/>
      <c r="B345" s="1235"/>
      <c r="C345" s="1134"/>
      <c r="D345" s="1134"/>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row>
    <row r="346" spans="1:26" ht="15.75" x14ac:dyDescent="0.25">
      <c r="A346" s="1134"/>
      <c r="B346" s="1235"/>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row>
    <row r="347" spans="1:26" ht="15.75" x14ac:dyDescent="0.25">
      <c r="A347" s="1134"/>
      <c r="B347" s="1235"/>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row>
    <row r="348" spans="1:26" ht="15.75" x14ac:dyDescent="0.25">
      <c r="A348" s="1134"/>
      <c r="B348" s="1235"/>
      <c r="C348" s="1134"/>
      <c r="D348" s="1134"/>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row>
    <row r="349" spans="1:26" ht="15.75" x14ac:dyDescent="0.25">
      <c r="A349" s="1134"/>
      <c r="B349" s="1235"/>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row>
    <row r="350" spans="1:26" ht="15.75" x14ac:dyDescent="0.25">
      <c r="A350" s="1134"/>
      <c r="B350" s="1235"/>
      <c r="C350" s="1134"/>
      <c r="D350" s="1134"/>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row>
    <row r="351" spans="1:26" ht="15.75" x14ac:dyDescent="0.25">
      <c r="A351" s="1134"/>
      <c r="B351" s="1235"/>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row>
    <row r="352" spans="1:26" ht="15.75" x14ac:dyDescent="0.25">
      <c r="A352" s="1134"/>
      <c r="B352" s="1235"/>
      <c r="C352" s="1134"/>
      <c r="D352" s="1134"/>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row>
    <row r="353" spans="1:26" ht="15.75" x14ac:dyDescent="0.25">
      <c r="A353" s="1134"/>
      <c r="B353" s="1235"/>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row>
    <row r="354" spans="1:26" ht="15.75" x14ac:dyDescent="0.25">
      <c r="A354" s="1134"/>
      <c r="B354" s="1235"/>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row>
    <row r="355" spans="1:26" ht="15.75" x14ac:dyDescent="0.25">
      <c r="A355" s="1134"/>
      <c r="B355" s="1235"/>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row>
    <row r="356" spans="1:26" ht="15.75" x14ac:dyDescent="0.25">
      <c r="A356" s="1134"/>
      <c r="B356" s="1235"/>
      <c r="C356" s="1134"/>
      <c r="D356" s="1134"/>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row>
    <row r="357" spans="1:26" ht="15.75" x14ac:dyDescent="0.25">
      <c r="A357" s="1134"/>
      <c r="B357" s="1235"/>
      <c r="C357" s="1134"/>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row>
    <row r="358" spans="1:26" ht="15.75" x14ac:dyDescent="0.25">
      <c r="A358" s="1134"/>
      <c r="B358" s="1235"/>
      <c r="C358" s="1134"/>
      <c r="D358" s="1134"/>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row>
    <row r="359" spans="1:26" ht="15.75" x14ac:dyDescent="0.25">
      <c r="A359" s="1134"/>
      <c r="B359" s="1235"/>
      <c r="C359" s="1134"/>
      <c r="D359" s="1134"/>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row>
    <row r="360" spans="1:26" ht="15.75" x14ac:dyDescent="0.25">
      <c r="A360" s="1134"/>
      <c r="B360" s="1235"/>
      <c r="C360" s="1134"/>
      <c r="D360" s="1134"/>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row>
    <row r="361" spans="1:26" ht="15.75" x14ac:dyDescent="0.25">
      <c r="A361" s="1134"/>
      <c r="B361" s="1235"/>
      <c r="C361" s="1134"/>
      <c r="D361" s="1134"/>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row>
    <row r="362" spans="1:26" ht="15.75" x14ac:dyDescent="0.25">
      <c r="A362" s="1134"/>
      <c r="B362" s="1235"/>
      <c r="C362" s="1134"/>
      <c r="D362" s="1134"/>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row>
    <row r="363" spans="1:26" ht="15.75" x14ac:dyDescent="0.25">
      <c r="A363" s="1134"/>
      <c r="B363" s="1235"/>
      <c r="C363" s="1134"/>
      <c r="D363" s="1134"/>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row>
    <row r="364" spans="1:26" ht="15.75" x14ac:dyDescent="0.25">
      <c r="A364" s="1134"/>
      <c r="B364" s="1235"/>
      <c r="C364" s="1134"/>
      <c r="D364" s="1134"/>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row>
    <row r="365" spans="1:26" ht="15.75" x14ac:dyDescent="0.25">
      <c r="A365" s="1134"/>
      <c r="B365" s="1235"/>
      <c r="C365" s="1134"/>
      <c r="D365" s="1134"/>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row>
    <row r="366" spans="1:26" ht="15.75" x14ac:dyDescent="0.25">
      <c r="A366" s="1134"/>
      <c r="B366" s="1235"/>
      <c r="C366" s="1134"/>
      <c r="D366" s="1134"/>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row>
    <row r="367" spans="1:26" ht="15.75" x14ac:dyDescent="0.25">
      <c r="A367" s="1134"/>
      <c r="B367" s="1235"/>
      <c r="C367" s="1134"/>
      <c r="D367" s="1134"/>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row>
    <row r="368" spans="1:26" ht="15.75" x14ac:dyDescent="0.25">
      <c r="A368" s="1134"/>
      <c r="B368" s="1235"/>
      <c r="C368" s="1134"/>
      <c r="D368" s="1134"/>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row>
    <row r="369" spans="1:26" ht="15.75" x14ac:dyDescent="0.25">
      <c r="A369" s="1134"/>
      <c r="B369" s="1235"/>
      <c r="C369" s="1134"/>
      <c r="D369" s="1134"/>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row>
    <row r="370" spans="1:26" ht="15.75" x14ac:dyDescent="0.25">
      <c r="A370" s="1134"/>
      <c r="B370" s="1235"/>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row>
    <row r="371" spans="1:26" ht="15.75" x14ac:dyDescent="0.25">
      <c r="A371" s="1134"/>
      <c r="B371" s="1235"/>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row>
    <row r="372" spans="1:26" ht="15.75" x14ac:dyDescent="0.25">
      <c r="A372" s="1134"/>
      <c r="B372" s="1235"/>
      <c r="C372" s="1134"/>
      <c r="D372" s="1134"/>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row>
    <row r="373" spans="1:26" ht="15.75" x14ac:dyDescent="0.25">
      <c r="A373" s="1134"/>
      <c r="B373" s="1235"/>
      <c r="C373" s="1134"/>
      <c r="D373" s="1134"/>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row>
    <row r="374" spans="1:26" ht="15.75" x14ac:dyDescent="0.25">
      <c r="A374" s="1134"/>
      <c r="B374" s="1235"/>
      <c r="C374" s="1134"/>
      <c r="D374" s="1134"/>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row>
    <row r="375" spans="1:26" ht="15.75" x14ac:dyDescent="0.25">
      <c r="A375" s="1134"/>
      <c r="B375" s="1235"/>
      <c r="C375" s="1134"/>
      <c r="D375" s="1134"/>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row>
    <row r="376" spans="1:26" ht="15.75" x14ac:dyDescent="0.25">
      <c r="A376" s="1134"/>
      <c r="B376" s="1235"/>
      <c r="C376" s="1134"/>
      <c r="D376" s="1134"/>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row>
    <row r="377" spans="1:26" ht="15.75" x14ac:dyDescent="0.25">
      <c r="A377" s="1134"/>
      <c r="B377" s="1235"/>
      <c r="C377" s="1134"/>
      <c r="D377" s="1134"/>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row>
    <row r="378" spans="1:26" ht="15.75" x14ac:dyDescent="0.25">
      <c r="A378" s="1134"/>
      <c r="B378" s="1235"/>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row>
    <row r="379" spans="1:26" ht="15.75" x14ac:dyDescent="0.25">
      <c r="A379" s="1134"/>
      <c r="B379" s="1235"/>
      <c r="C379" s="1134"/>
      <c r="D379" s="1134"/>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row>
    <row r="380" spans="1:26" ht="15.75" x14ac:dyDescent="0.25">
      <c r="A380" s="1134"/>
      <c r="B380" s="1235"/>
      <c r="C380" s="1134"/>
      <c r="D380" s="1134"/>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row>
    <row r="381" spans="1:26" ht="15.75" x14ac:dyDescent="0.25">
      <c r="A381" s="1134"/>
      <c r="B381" s="1235"/>
      <c r="C381" s="1134"/>
      <c r="D381" s="1134"/>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row>
    <row r="382" spans="1:26" ht="15.75" x14ac:dyDescent="0.25">
      <c r="A382" s="1134"/>
      <c r="B382" s="1235"/>
      <c r="C382" s="1134"/>
      <c r="D382" s="1134"/>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row>
    <row r="383" spans="1:26" ht="15.75" x14ac:dyDescent="0.25">
      <c r="A383" s="1134"/>
      <c r="B383" s="1235"/>
      <c r="C383" s="1134"/>
      <c r="D383" s="1134"/>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row>
    <row r="384" spans="1:26" ht="15.75" x14ac:dyDescent="0.25">
      <c r="A384" s="1134"/>
      <c r="B384" s="1235"/>
      <c r="C384" s="1134"/>
      <c r="D384" s="1134"/>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row>
    <row r="385" spans="1:26" ht="15.75" x14ac:dyDescent="0.25">
      <c r="A385" s="1134"/>
      <c r="B385" s="1235"/>
      <c r="C385" s="1134"/>
      <c r="D385" s="1134"/>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row>
    <row r="386" spans="1:26" ht="15.75" x14ac:dyDescent="0.25">
      <c r="A386" s="1134"/>
      <c r="B386" s="1235"/>
      <c r="C386" s="1134"/>
      <c r="D386" s="1134"/>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row>
    <row r="387" spans="1:26" ht="15.75" x14ac:dyDescent="0.25">
      <c r="A387" s="1134"/>
      <c r="B387" s="1235"/>
      <c r="C387" s="1134"/>
      <c r="D387" s="1134"/>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row>
    <row r="388" spans="1:26" ht="15.75" x14ac:dyDescent="0.25">
      <c r="A388" s="1134"/>
      <c r="B388" s="1235"/>
      <c r="C388" s="1134"/>
      <c r="D388" s="1134"/>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row>
    <row r="389" spans="1:26" ht="15.75" x14ac:dyDescent="0.25">
      <c r="A389" s="1134"/>
      <c r="B389" s="1235"/>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row>
    <row r="390" spans="1:26" ht="15.75" x14ac:dyDescent="0.25">
      <c r="A390" s="1134"/>
      <c r="B390" s="1235"/>
      <c r="C390" s="1134"/>
      <c r="D390" s="1134"/>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row>
    <row r="391" spans="1:26" ht="15.75" x14ac:dyDescent="0.25">
      <c r="A391" s="1134"/>
      <c r="B391" s="1235"/>
      <c r="C391" s="1134"/>
      <c r="D391" s="1134"/>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row>
    <row r="392" spans="1:26" ht="15.75" x14ac:dyDescent="0.25">
      <c r="A392" s="1134"/>
      <c r="B392" s="1235"/>
      <c r="C392" s="1134"/>
      <c r="D392" s="1134"/>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row>
    <row r="393" spans="1:26" ht="15.75" x14ac:dyDescent="0.25">
      <c r="A393" s="1134"/>
      <c r="B393" s="1235"/>
      <c r="C393" s="1134"/>
      <c r="D393" s="1134"/>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row>
    <row r="394" spans="1:26" ht="15.75" x14ac:dyDescent="0.25">
      <c r="A394" s="1134"/>
      <c r="B394" s="1235"/>
      <c r="C394" s="1134"/>
      <c r="D394" s="1134"/>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row>
    <row r="395" spans="1:26" ht="15.75" x14ac:dyDescent="0.25">
      <c r="A395" s="1134"/>
      <c r="B395" s="1235"/>
      <c r="C395" s="1134"/>
      <c r="D395" s="1134"/>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row>
    <row r="396" spans="1:26" ht="15.75" x14ac:dyDescent="0.25">
      <c r="A396" s="1134"/>
      <c r="B396" s="1235"/>
      <c r="C396" s="1134"/>
      <c r="D396" s="1134"/>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row>
    <row r="397" spans="1:26" ht="15.75" x14ac:dyDescent="0.25">
      <c r="A397" s="1134"/>
      <c r="B397" s="1235"/>
      <c r="C397" s="1134"/>
      <c r="D397" s="1134"/>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row>
    <row r="398" spans="1:26" ht="15.75" x14ac:dyDescent="0.25">
      <c r="A398" s="1134"/>
      <c r="B398" s="1235"/>
      <c r="C398" s="1134"/>
      <c r="D398" s="1134"/>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row>
    <row r="399" spans="1:26" ht="15.75" x14ac:dyDescent="0.25">
      <c r="A399" s="1134"/>
      <c r="B399" s="1235"/>
      <c r="C399" s="1134"/>
      <c r="D399" s="1134"/>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row>
    <row r="400" spans="1:26" ht="15.75" x14ac:dyDescent="0.25">
      <c r="A400" s="1134"/>
      <c r="B400" s="1235"/>
      <c r="C400" s="1134"/>
      <c r="D400" s="1134"/>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row>
    <row r="401" spans="1:26" ht="15.75" x14ac:dyDescent="0.25">
      <c r="A401" s="1134"/>
      <c r="B401" s="1235"/>
      <c r="C401" s="1134"/>
      <c r="D401" s="1134"/>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row>
    <row r="402" spans="1:26" ht="15.75" x14ac:dyDescent="0.25">
      <c r="A402" s="1134"/>
      <c r="B402" s="1235"/>
      <c r="C402" s="1134"/>
      <c r="D402" s="1134"/>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row>
    <row r="403" spans="1:26" ht="15.75" x14ac:dyDescent="0.25">
      <c r="A403" s="1134"/>
      <c r="B403" s="1235"/>
      <c r="C403" s="1134"/>
      <c r="D403" s="1134"/>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row>
    <row r="404" spans="1:26" ht="15.75" x14ac:dyDescent="0.25">
      <c r="A404" s="1134"/>
      <c r="B404" s="1235"/>
      <c r="C404" s="1134"/>
      <c r="D404" s="1134"/>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row>
    <row r="405" spans="1:26" ht="15.75" x14ac:dyDescent="0.25">
      <c r="A405" s="1134"/>
      <c r="B405" s="1235"/>
      <c r="C405" s="1134"/>
      <c r="D405" s="1134"/>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row>
    <row r="406" spans="1:26" ht="15.75" x14ac:dyDescent="0.25">
      <c r="A406" s="1134"/>
      <c r="B406" s="1235"/>
      <c r="C406" s="1134"/>
      <c r="D406" s="1134"/>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row>
    <row r="407" spans="1:26" ht="15.75" x14ac:dyDescent="0.25">
      <c r="A407" s="1134"/>
      <c r="B407" s="1235"/>
      <c r="C407" s="1134"/>
      <c r="D407" s="1134"/>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row>
    <row r="408" spans="1:26" ht="15.75" x14ac:dyDescent="0.25">
      <c r="A408" s="1134"/>
      <c r="B408" s="1235"/>
      <c r="C408" s="1134"/>
      <c r="D408" s="1134"/>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row>
    <row r="409" spans="1:26" ht="15.75" x14ac:dyDescent="0.25">
      <c r="A409" s="1134"/>
      <c r="B409" s="1235"/>
      <c r="C409" s="1134"/>
      <c r="D409" s="1134"/>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row>
    <row r="410" spans="1:26" ht="15.75" x14ac:dyDescent="0.25">
      <c r="A410" s="1134"/>
      <c r="B410" s="1235"/>
      <c r="C410" s="1134"/>
      <c r="D410" s="1134"/>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row>
    <row r="411" spans="1:26" ht="15.75" x14ac:dyDescent="0.25">
      <c r="A411" s="1134"/>
      <c r="B411" s="1235"/>
      <c r="C411" s="1134"/>
      <c r="D411" s="1134"/>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row>
    <row r="412" spans="1:26" ht="15.75" x14ac:dyDescent="0.25">
      <c r="A412" s="1134"/>
      <c r="B412" s="1235"/>
      <c r="C412" s="1134"/>
      <c r="D412" s="1134"/>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row>
    <row r="413" spans="1:26" ht="15.75" x14ac:dyDescent="0.25">
      <c r="A413" s="1134"/>
      <c r="B413" s="1235"/>
      <c r="C413" s="1134"/>
      <c r="D413" s="1134"/>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row>
    <row r="414" spans="1:26" ht="15.75" x14ac:dyDescent="0.25">
      <c r="A414" s="1134"/>
      <c r="B414" s="1235"/>
      <c r="C414" s="1134"/>
      <c r="D414" s="1134"/>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row>
    <row r="415" spans="1:26" ht="15.75" x14ac:dyDescent="0.25">
      <c r="A415" s="1134"/>
      <c r="B415" s="1235"/>
      <c r="C415" s="1134"/>
      <c r="D415" s="1134"/>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row>
    <row r="416" spans="1:26" ht="15.75" x14ac:dyDescent="0.25">
      <c r="A416" s="1134"/>
      <c r="B416" s="1235"/>
      <c r="C416" s="1134"/>
      <c r="D416" s="1134"/>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row>
    <row r="417" spans="1:26" ht="15.75" x14ac:dyDescent="0.25">
      <c r="A417" s="1134"/>
      <c r="B417" s="1235"/>
      <c r="C417" s="1134"/>
      <c r="D417" s="1134"/>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row>
    <row r="418" spans="1:26" ht="15.75" x14ac:dyDescent="0.25">
      <c r="A418" s="1134"/>
      <c r="B418" s="1235"/>
      <c r="C418" s="1134"/>
      <c r="D418" s="1134"/>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row>
    <row r="419" spans="1:26" ht="15.75" x14ac:dyDescent="0.25">
      <c r="A419" s="1134"/>
      <c r="B419" s="1235"/>
      <c r="C419" s="1134"/>
      <c r="D419" s="1134"/>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row>
    <row r="420" spans="1:26" ht="15.75" x14ac:dyDescent="0.25">
      <c r="A420" s="1134"/>
      <c r="B420" s="1235"/>
      <c r="C420" s="1134"/>
      <c r="D420" s="1134"/>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row>
    <row r="421" spans="1:26" ht="15.75" x14ac:dyDescent="0.25">
      <c r="A421" s="1134"/>
      <c r="B421" s="1235"/>
      <c r="C421" s="1134"/>
      <c r="D421" s="1134"/>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row>
    <row r="422" spans="1:26" ht="15.75" x14ac:dyDescent="0.25">
      <c r="A422" s="1134"/>
      <c r="B422" s="1235"/>
      <c r="C422" s="1134"/>
      <c r="D422" s="1134"/>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row>
    <row r="423" spans="1:26" ht="15.75" x14ac:dyDescent="0.25">
      <c r="A423" s="1134"/>
      <c r="B423" s="1235"/>
      <c r="C423" s="1134"/>
      <c r="D423" s="1134"/>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row>
    <row r="424" spans="1:26" ht="15.75" x14ac:dyDescent="0.25">
      <c r="A424" s="1134"/>
      <c r="B424" s="1235"/>
      <c r="C424" s="1134"/>
      <c r="D424" s="1134"/>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row>
    <row r="425" spans="1:26" ht="15.75" x14ac:dyDescent="0.25">
      <c r="A425" s="1134"/>
      <c r="B425" s="1235"/>
      <c r="C425" s="1134"/>
      <c r="D425" s="1134"/>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row>
    <row r="426" spans="1:26" ht="15.75" x14ac:dyDescent="0.25">
      <c r="A426" s="1134"/>
      <c r="B426" s="1235"/>
      <c r="C426" s="1134"/>
      <c r="D426" s="1134"/>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row>
    <row r="427" spans="1:26" ht="15.75" x14ac:dyDescent="0.25">
      <c r="A427" s="1134"/>
      <c r="B427" s="1235"/>
      <c r="C427" s="1134"/>
      <c r="D427" s="1134"/>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row>
    <row r="428" spans="1:26" ht="15.75" x14ac:dyDescent="0.25">
      <c r="A428" s="1134"/>
      <c r="B428" s="1235"/>
      <c r="C428" s="1134"/>
      <c r="D428" s="1134"/>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row>
    <row r="429" spans="1:26" ht="15.75" x14ac:dyDescent="0.25">
      <c r="A429" s="1134"/>
      <c r="B429" s="1235"/>
      <c r="C429" s="1134"/>
      <c r="D429" s="1134"/>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row>
    <row r="430" spans="1:26" ht="15.75" x14ac:dyDescent="0.25">
      <c r="A430" s="1134"/>
      <c r="B430" s="1235"/>
      <c r="C430" s="1134"/>
      <c r="D430" s="1134"/>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row>
    <row r="431" spans="1:26" ht="15.75" x14ac:dyDescent="0.25">
      <c r="A431" s="1134"/>
      <c r="B431" s="1235"/>
      <c r="C431" s="1134"/>
      <c r="D431" s="1134"/>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row>
    <row r="432" spans="1:26" ht="15.75" x14ac:dyDescent="0.25">
      <c r="A432" s="1134"/>
      <c r="B432" s="1235"/>
      <c r="C432" s="1134"/>
      <c r="D432" s="1134"/>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row>
    <row r="433" spans="1:26" ht="15.75" x14ac:dyDescent="0.25">
      <c r="A433" s="1134"/>
      <c r="B433" s="1235"/>
      <c r="C433" s="1134"/>
      <c r="D433" s="1134"/>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row>
    <row r="434" spans="1:26" ht="15.75" x14ac:dyDescent="0.25">
      <c r="A434" s="1134"/>
      <c r="B434" s="1235"/>
      <c r="C434" s="1134"/>
      <c r="D434" s="1134"/>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row>
    <row r="435" spans="1:26" ht="15.75" x14ac:dyDescent="0.25">
      <c r="A435" s="1134"/>
      <c r="B435" s="1235"/>
      <c r="C435" s="1134"/>
      <c r="D435" s="1134"/>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row>
    <row r="436" spans="1:26" ht="15.75" x14ac:dyDescent="0.25">
      <c r="A436" s="1134"/>
      <c r="B436" s="1235"/>
      <c r="C436" s="1134"/>
      <c r="D436" s="1134"/>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row>
    <row r="437" spans="1:26" ht="15.75" x14ac:dyDescent="0.25">
      <c r="A437" s="1134"/>
      <c r="B437" s="1235"/>
      <c r="C437" s="1134"/>
      <c r="D437" s="1134"/>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row>
    <row r="438" spans="1:26" ht="15.75" x14ac:dyDescent="0.25">
      <c r="A438" s="1134"/>
      <c r="B438" s="1235"/>
      <c r="C438" s="1134"/>
      <c r="D438" s="1134"/>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row>
    <row r="439" spans="1:26" ht="15.75" x14ac:dyDescent="0.25">
      <c r="A439" s="1134"/>
      <c r="B439" s="1235"/>
      <c r="C439" s="1134"/>
      <c r="D439" s="1134"/>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row>
    <row r="440" spans="1:26" ht="15.75" x14ac:dyDescent="0.25">
      <c r="A440" s="1134"/>
      <c r="B440" s="1235"/>
      <c r="C440" s="1134"/>
      <c r="D440" s="1134"/>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row>
    <row r="441" spans="1:26" ht="15.75" x14ac:dyDescent="0.25">
      <c r="A441" s="1134"/>
      <c r="B441" s="1235"/>
      <c r="C441" s="1134"/>
      <c r="D441" s="1134"/>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row>
    <row r="442" spans="1:26" ht="15.75" x14ac:dyDescent="0.25">
      <c r="A442" s="1134"/>
      <c r="B442" s="1235"/>
      <c r="C442" s="1134"/>
      <c r="D442" s="1134"/>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row>
    <row r="443" spans="1:26" ht="15.75" x14ac:dyDescent="0.25">
      <c r="A443" s="1134"/>
      <c r="B443" s="1235"/>
      <c r="C443" s="1134"/>
      <c r="D443" s="1134"/>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row>
    <row r="444" spans="1:26" ht="15.75" x14ac:dyDescent="0.25">
      <c r="A444" s="1134"/>
      <c r="B444" s="1235"/>
      <c r="C444" s="1134"/>
      <c r="D444" s="1134"/>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row>
    <row r="445" spans="1:26" ht="15.75" x14ac:dyDescent="0.25">
      <c r="A445" s="1134"/>
      <c r="B445" s="1235"/>
      <c r="C445" s="1134"/>
      <c r="D445" s="1134"/>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row>
    <row r="446" spans="1:26" ht="15.75" x14ac:dyDescent="0.25">
      <c r="A446" s="1134"/>
      <c r="B446" s="1235"/>
      <c r="C446" s="1134"/>
      <c r="D446" s="1134"/>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row>
    <row r="447" spans="1:26" ht="15.75" x14ac:dyDescent="0.25">
      <c r="A447" s="1134"/>
      <c r="B447" s="1235"/>
      <c r="C447" s="1134"/>
      <c r="D447" s="1134"/>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row>
    <row r="448" spans="1:26" ht="15.75" x14ac:dyDescent="0.25">
      <c r="A448" s="1134"/>
      <c r="B448" s="1235"/>
      <c r="C448" s="1134"/>
      <c r="D448" s="1134"/>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row>
    <row r="449" spans="1:26" ht="15.75" x14ac:dyDescent="0.25">
      <c r="A449" s="1134"/>
      <c r="B449" s="1235"/>
      <c r="C449" s="1134"/>
      <c r="D449" s="1134"/>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row>
    <row r="450" spans="1:26" ht="15.75" x14ac:dyDescent="0.25">
      <c r="A450" s="1134"/>
      <c r="B450" s="1235"/>
      <c r="C450" s="1134"/>
      <c r="D450" s="1134"/>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row>
    <row r="451" spans="1:26" ht="15.75" x14ac:dyDescent="0.25">
      <c r="A451" s="1134"/>
      <c r="B451" s="1235"/>
      <c r="C451" s="1134"/>
      <c r="D451" s="1134"/>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row>
    <row r="452" spans="1:26" ht="15.75" x14ac:dyDescent="0.25">
      <c r="A452" s="1134"/>
      <c r="B452" s="1235"/>
      <c r="C452" s="1134"/>
      <c r="D452" s="1134"/>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row>
    <row r="453" spans="1:26" ht="15.75" x14ac:dyDescent="0.25">
      <c r="A453" s="1134"/>
      <c r="B453" s="1235"/>
      <c r="C453" s="1134"/>
      <c r="D453" s="1134"/>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row>
    <row r="454" spans="1:26" ht="15.75" x14ac:dyDescent="0.25">
      <c r="A454" s="1134"/>
      <c r="B454" s="1235"/>
      <c r="C454" s="1134"/>
      <c r="D454" s="1134"/>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row>
    <row r="455" spans="1:26" ht="15.75" x14ac:dyDescent="0.25">
      <c r="A455" s="1134"/>
      <c r="B455" s="1235"/>
      <c r="C455" s="1134"/>
      <c r="D455" s="1134"/>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row>
    <row r="456" spans="1:26" ht="15.75" x14ac:dyDescent="0.25">
      <c r="A456" s="1134"/>
      <c r="B456" s="1235"/>
      <c r="C456" s="1134"/>
      <c r="D456" s="1134"/>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row>
    <row r="457" spans="1:26" ht="15.75" x14ac:dyDescent="0.25">
      <c r="A457" s="1134"/>
      <c r="B457" s="1235"/>
      <c r="C457" s="1134"/>
      <c r="D457" s="1134"/>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row>
    <row r="458" spans="1:26" ht="15.75" x14ac:dyDescent="0.25">
      <c r="A458" s="1134"/>
      <c r="B458" s="1235"/>
      <c r="C458" s="1134"/>
      <c r="D458" s="1134"/>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row>
    <row r="459" spans="1:26" ht="15.75" x14ac:dyDescent="0.25">
      <c r="A459" s="1134"/>
      <c r="B459" s="1235"/>
      <c r="C459" s="1134"/>
      <c r="D459" s="1134"/>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row>
    <row r="460" spans="1:26" ht="15.75" x14ac:dyDescent="0.25">
      <c r="A460" s="1134"/>
      <c r="B460" s="1235"/>
      <c r="C460" s="1134"/>
      <c r="D460" s="1134"/>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row>
    <row r="461" spans="1:26" ht="15.75" x14ac:dyDescent="0.25">
      <c r="A461" s="1134"/>
      <c r="B461" s="1235"/>
      <c r="C461" s="1134"/>
      <c r="D461" s="1134"/>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row>
    <row r="462" spans="1:26" ht="15.75" x14ac:dyDescent="0.25">
      <c r="A462" s="1134"/>
      <c r="B462" s="1235"/>
      <c r="C462" s="1134"/>
      <c r="D462" s="1134"/>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row>
    <row r="463" spans="1:26" ht="15.75" x14ac:dyDescent="0.25">
      <c r="A463" s="1134"/>
      <c r="B463" s="1235"/>
      <c r="C463" s="1134"/>
      <c r="D463" s="1134"/>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row>
    <row r="464" spans="1:26" ht="15.75" x14ac:dyDescent="0.25">
      <c r="A464" s="1134"/>
      <c r="B464" s="1235"/>
      <c r="C464" s="1134"/>
      <c r="D464" s="1134"/>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row>
    <row r="465" spans="1:26" ht="15.75" x14ac:dyDescent="0.25">
      <c r="A465" s="1134"/>
      <c r="B465" s="1235"/>
      <c r="C465" s="1134"/>
      <c r="D465" s="1134"/>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row>
    <row r="466" spans="1:26" ht="15.75" x14ac:dyDescent="0.25">
      <c r="A466" s="1134"/>
      <c r="B466" s="1235"/>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row>
    <row r="467" spans="1:26" ht="15.75" x14ac:dyDescent="0.25">
      <c r="A467" s="1134"/>
      <c r="B467" s="1235"/>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row>
    <row r="468" spans="1:26" ht="15.75" x14ac:dyDescent="0.25">
      <c r="A468" s="1134"/>
      <c r="B468" s="1235"/>
      <c r="C468" s="1134"/>
      <c r="D468" s="1134"/>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row>
    <row r="469" spans="1:26" ht="15.75" x14ac:dyDescent="0.25">
      <c r="A469" s="1134"/>
      <c r="B469" s="1235"/>
      <c r="C469" s="1134"/>
      <c r="D469" s="1134"/>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row>
    <row r="470" spans="1:26" ht="15.75" x14ac:dyDescent="0.25">
      <c r="A470" s="1134"/>
      <c r="B470" s="1235"/>
      <c r="C470" s="1134"/>
      <c r="D470" s="1134"/>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row>
    <row r="471" spans="1:26" ht="15.75" x14ac:dyDescent="0.25">
      <c r="A471" s="1134"/>
      <c r="B471" s="1235"/>
      <c r="C471" s="1134"/>
      <c r="D471" s="1134"/>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row>
    <row r="472" spans="1:26" ht="15.75" x14ac:dyDescent="0.25">
      <c r="A472" s="1134"/>
      <c r="B472" s="1235"/>
      <c r="C472" s="1134"/>
      <c r="D472" s="1134"/>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row>
    <row r="473" spans="1:26" ht="15.75" x14ac:dyDescent="0.25">
      <c r="A473" s="1134"/>
      <c r="B473" s="1235"/>
      <c r="C473" s="1134"/>
      <c r="D473" s="1134"/>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row>
    <row r="474" spans="1:26" ht="15.75" x14ac:dyDescent="0.25">
      <c r="A474" s="1134"/>
      <c r="B474" s="1235"/>
      <c r="C474" s="1134"/>
      <c r="D474" s="1134"/>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row>
    <row r="475" spans="1:26" ht="15.75" x14ac:dyDescent="0.25">
      <c r="A475" s="1134"/>
      <c r="B475" s="1235"/>
      <c r="C475" s="1134"/>
      <c r="D475" s="1134"/>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row>
    <row r="476" spans="1:26" ht="15.75" x14ac:dyDescent="0.25">
      <c r="A476" s="1134"/>
      <c r="B476" s="1235"/>
      <c r="C476" s="1134"/>
      <c r="D476" s="1134"/>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row>
    <row r="477" spans="1:26" ht="15.75" x14ac:dyDescent="0.25">
      <c r="A477" s="1134"/>
      <c r="B477" s="1235"/>
      <c r="C477" s="1134"/>
      <c r="D477" s="1134"/>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row>
    <row r="478" spans="1:26" ht="15.75" x14ac:dyDescent="0.25">
      <c r="A478" s="1134"/>
      <c r="B478" s="1235"/>
      <c r="C478" s="1134"/>
      <c r="D478" s="1134"/>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row>
    <row r="479" spans="1:26" ht="15.75" x14ac:dyDescent="0.25">
      <c r="A479" s="1134"/>
      <c r="B479" s="1235"/>
      <c r="C479" s="1134"/>
      <c r="D479" s="1134"/>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row>
    <row r="480" spans="1:26" ht="15.75" x14ac:dyDescent="0.25">
      <c r="A480" s="1134"/>
      <c r="B480" s="1235"/>
      <c r="C480" s="1134"/>
      <c r="D480" s="1134"/>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row>
    <row r="481" spans="1:26" ht="15.75" x14ac:dyDescent="0.25">
      <c r="A481" s="1134"/>
      <c r="B481" s="1235"/>
      <c r="C481" s="1134"/>
      <c r="D481" s="1134"/>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row>
    <row r="482" spans="1:26" ht="15.75" x14ac:dyDescent="0.25">
      <c r="A482" s="1134"/>
      <c r="B482" s="1235"/>
      <c r="C482" s="1134"/>
      <c r="D482" s="1134"/>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row>
    <row r="483" spans="1:26" ht="15.75" x14ac:dyDescent="0.25">
      <c r="A483" s="1134"/>
      <c r="B483" s="1235"/>
      <c r="C483" s="1134"/>
      <c r="D483" s="1134"/>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row>
    <row r="484" spans="1:26" ht="15.75" x14ac:dyDescent="0.25">
      <c r="A484" s="1134"/>
      <c r="B484" s="1235"/>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row>
    <row r="485" spans="1:26" ht="15.75" x14ac:dyDescent="0.25">
      <c r="A485" s="1134"/>
      <c r="B485" s="1235"/>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row>
    <row r="486" spans="1:26" ht="15.75" x14ac:dyDescent="0.25">
      <c r="A486" s="1134"/>
      <c r="B486" s="1235"/>
      <c r="C486" s="1134"/>
      <c r="D486" s="1134"/>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row>
    <row r="487" spans="1:26" ht="15.75" x14ac:dyDescent="0.25">
      <c r="A487" s="1134"/>
      <c r="B487" s="1235"/>
      <c r="C487" s="1134"/>
      <c r="D487" s="1134"/>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row>
    <row r="488" spans="1:26" ht="15.75" x14ac:dyDescent="0.25">
      <c r="A488" s="1134"/>
      <c r="B488" s="1235"/>
      <c r="C488" s="1134"/>
      <c r="D488" s="1134"/>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row>
    <row r="489" spans="1:26" ht="15.75" x14ac:dyDescent="0.25">
      <c r="A489" s="1134"/>
      <c r="B489" s="1235"/>
      <c r="C489" s="1134"/>
      <c r="D489" s="1134"/>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row>
    <row r="490" spans="1:26" ht="15.75" x14ac:dyDescent="0.25">
      <c r="A490" s="1134"/>
      <c r="B490" s="1235"/>
      <c r="C490" s="1134"/>
      <c r="D490" s="1134"/>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row>
    <row r="491" spans="1:26" ht="15.75" x14ac:dyDescent="0.25">
      <c r="A491" s="1134"/>
      <c r="B491" s="1235"/>
      <c r="C491" s="1134"/>
      <c r="D491" s="1134"/>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row>
    <row r="492" spans="1:26" ht="15.75" x14ac:dyDescent="0.25">
      <c r="A492" s="1134"/>
      <c r="B492" s="1235"/>
      <c r="C492" s="1134"/>
      <c r="D492" s="1134"/>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row>
    <row r="493" spans="1:26" ht="15.75" x14ac:dyDescent="0.25">
      <c r="A493" s="1134"/>
      <c r="B493" s="1235"/>
      <c r="C493" s="1134"/>
      <c r="D493" s="1134"/>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row>
    <row r="494" spans="1:26" ht="15.75" x14ac:dyDescent="0.25">
      <c r="A494" s="1134"/>
      <c r="B494" s="1235"/>
      <c r="C494" s="1134"/>
      <c r="D494" s="1134"/>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row>
    <row r="495" spans="1:26" ht="15.75" x14ac:dyDescent="0.25">
      <c r="A495" s="1134"/>
      <c r="B495" s="1235"/>
      <c r="C495" s="1134"/>
      <c r="D495" s="1134"/>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row>
    <row r="496" spans="1:26" ht="15.75" x14ac:dyDescent="0.25">
      <c r="A496" s="1134"/>
      <c r="B496" s="1235"/>
      <c r="C496" s="1134"/>
      <c r="D496" s="1134"/>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row>
    <row r="497" spans="1:26" ht="15.75" x14ac:dyDescent="0.25">
      <c r="A497" s="1134"/>
      <c r="B497" s="1235"/>
      <c r="C497" s="1134"/>
      <c r="D497" s="1134"/>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row>
    <row r="498" spans="1:26" ht="15.75" x14ac:dyDescent="0.25">
      <c r="A498" s="1134"/>
      <c r="B498" s="1235"/>
      <c r="C498" s="1134"/>
      <c r="D498" s="1134"/>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row>
    <row r="499" spans="1:26" ht="15.75" x14ac:dyDescent="0.25">
      <c r="A499" s="1134"/>
      <c r="B499" s="1235"/>
      <c r="C499" s="1134"/>
      <c r="D499" s="1134"/>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row>
    <row r="500" spans="1:26" ht="15.75" x14ac:dyDescent="0.25">
      <c r="A500" s="1134"/>
      <c r="B500" s="1235"/>
      <c r="C500" s="1134"/>
      <c r="D500" s="1134"/>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row>
    <row r="501" spans="1:26" ht="15.75" x14ac:dyDescent="0.25">
      <c r="A501" s="1134"/>
      <c r="B501" s="1235"/>
      <c r="C501" s="1134"/>
      <c r="D501" s="1134"/>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row>
    <row r="502" spans="1:26" ht="15.75" x14ac:dyDescent="0.25">
      <c r="A502" s="1134"/>
      <c r="B502" s="1235"/>
      <c r="C502" s="1134"/>
      <c r="D502" s="1134"/>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row>
    <row r="503" spans="1:26" ht="15.75" x14ac:dyDescent="0.25">
      <c r="A503" s="1134"/>
      <c r="B503" s="1235"/>
      <c r="C503" s="1134"/>
      <c r="D503" s="1134"/>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row>
    <row r="504" spans="1:26" ht="15.75" x14ac:dyDescent="0.25">
      <c r="A504" s="1134"/>
      <c r="B504" s="1235"/>
      <c r="C504" s="1134"/>
      <c r="D504" s="1134"/>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row>
    <row r="505" spans="1:26" ht="15.75" x14ac:dyDescent="0.25">
      <c r="A505" s="1134"/>
      <c r="B505" s="1235"/>
      <c r="C505" s="1134"/>
      <c r="D505" s="1134"/>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row>
    <row r="506" spans="1:26" ht="15.75" x14ac:dyDescent="0.25">
      <c r="A506" s="1134"/>
      <c r="B506" s="1235"/>
      <c r="C506" s="1134"/>
      <c r="D506" s="1134"/>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row>
    <row r="507" spans="1:26" ht="15.75" x14ac:dyDescent="0.25">
      <c r="A507" s="1134"/>
      <c r="B507" s="1235"/>
      <c r="C507" s="1134"/>
      <c r="D507" s="1134"/>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row>
    <row r="508" spans="1:26" ht="15.75" x14ac:dyDescent="0.25">
      <c r="A508" s="1134"/>
      <c r="B508" s="1235"/>
      <c r="C508" s="1134"/>
      <c r="D508" s="1134"/>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row>
    <row r="509" spans="1:26" ht="15.75" x14ac:dyDescent="0.25">
      <c r="A509" s="1134"/>
      <c r="B509" s="1235"/>
      <c r="C509" s="1134"/>
      <c r="D509" s="1134"/>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row>
    <row r="510" spans="1:26" ht="15.75" x14ac:dyDescent="0.25">
      <c r="A510" s="1134"/>
      <c r="B510" s="1235"/>
      <c r="C510" s="1134"/>
      <c r="D510" s="1134"/>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row>
    <row r="511" spans="1:26" ht="15.75" x14ac:dyDescent="0.25">
      <c r="A511" s="1134"/>
      <c r="B511" s="1235"/>
      <c r="C511" s="1134"/>
      <c r="D511" s="1134"/>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row>
    <row r="512" spans="1:26" ht="15.75" x14ac:dyDescent="0.25">
      <c r="A512" s="1134"/>
      <c r="B512" s="1235"/>
      <c r="C512" s="1134"/>
      <c r="D512" s="1134"/>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row>
    <row r="513" spans="1:26" ht="15.75" x14ac:dyDescent="0.25">
      <c r="A513" s="1134"/>
      <c r="B513" s="1235"/>
      <c r="C513" s="1134"/>
      <c r="D513" s="1134"/>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row>
    <row r="514" spans="1:26" ht="15.75" x14ac:dyDescent="0.25">
      <c r="A514" s="1134"/>
      <c r="B514" s="1235"/>
      <c r="C514" s="1134"/>
      <c r="D514" s="1134"/>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row>
    <row r="515" spans="1:26" ht="15.75" x14ac:dyDescent="0.25">
      <c r="A515" s="1134"/>
      <c r="B515" s="1235"/>
      <c r="C515" s="1134"/>
      <c r="D515" s="1134"/>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row>
    <row r="516" spans="1:26" ht="15.75" x14ac:dyDescent="0.25">
      <c r="A516" s="1134"/>
      <c r="B516" s="1235"/>
      <c r="C516" s="1134"/>
      <c r="D516" s="1134"/>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row>
    <row r="517" spans="1:26" ht="15.75" x14ac:dyDescent="0.25">
      <c r="A517" s="1134"/>
      <c r="B517" s="1235"/>
      <c r="C517" s="1134"/>
      <c r="D517" s="1134"/>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row>
    <row r="518" spans="1:26" ht="15.75" x14ac:dyDescent="0.25">
      <c r="A518" s="1134"/>
      <c r="B518" s="1235"/>
      <c r="C518" s="1134"/>
      <c r="D518" s="1134"/>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row>
    <row r="519" spans="1:26" ht="15.75" x14ac:dyDescent="0.25">
      <c r="A519" s="1134"/>
      <c r="B519" s="1235"/>
      <c r="C519" s="1134"/>
      <c r="D519" s="1134"/>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row>
    <row r="520" spans="1:26" ht="15.75" x14ac:dyDescent="0.25">
      <c r="A520" s="1134"/>
      <c r="B520" s="1235"/>
      <c r="C520" s="1134"/>
      <c r="D520" s="1134"/>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row>
    <row r="521" spans="1:26" ht="15.75" x14ac:dyDescent="0.25">
      <c r="A521" s="1134"/>
      <c r="B521" s="1235"/>
      <c r="C521" s="1134"/>
      <c r="D521" s="1134"/>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row>
    <row r="522" spans="1:26" ht="15.75" x14ac:dyDescent="0.25">
      <c r="A522" s="1134"/>
      <c r="B522" s="1235"/>
      <c r="C522" s="1134"/>
      <c r="D522" s="1134"/>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row>
    <row r="523" spans="1:26" ht="15.75" x14ac:dyDescent="0.25">
      <c r="A523" s="1134"/>
      <c r="B523" s="1235"/>
      <c r="C523" s="1134"/>
      <c r="D523" s="1134"/>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row>
    <row r="524" spans="1:26" ht="15.75" x14ac:dyDescent="0.25">
      <c r="A524" s="1134"/>
      <c r="B524" s="1235"/>
      <c r="C524" s="1134"/>
      <c r="D524" s="1134"/>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row>
    <row r="525" spans="1:26" ht="15.75" x14ac:dyDescent="0.25">
      <c r="A525" s="1134"/>
      <c r="B525" s="1235"/>
      <c r="C525" s="1134"/>
      <c r="D525" s="1134"/>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row>
    <row r="526" spans="1:26" ht="15.75" x14ac:dyDescent="0.25">
      <c r="A526" s="1134"/>
      <c r="B526" s="1235"/>
      <c r="C526" s="1134"/>
      <c r="D526" s="1134"/>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row>
    <row r="527" spans="1:26" ht="15.75" x14ac:dyDescent="0.25">
      <c r="A527" s="1134"/>
      <c r="B527" s="1235"/>
      <c r="C527" s="1134"/>
      <c r="D527" s="1134"/>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row>
    <row r="528" spans="1:26" ht="15.75" x14ac:dyDescent="0.25">
      <c r="A528" s="1134"/>
      <c r="B528" s="1235"/>
      <c r="C528" s="1134"/>
      <c r="D528" s="1134"/>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row>
    <row r="529" spans="1:26" ht="15.75" x14ac:dyDescent="0.25">
      <c r="A529" s="1134"/>
      <c r="B529" s="1235"/>
      <c r="C529" s="1134"/>
      <c r="D529" s="1134"/>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row>
    <row r="530" spans="1:26" ht="15.75" x14ac:dyDescent="0.25">
      <c r="A530" s="1134"/>
      <c r="B530" s="1235"/>
      <c r="C530" s="1134"/>
      <c r="D530" s="1134"/>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row>
    <row r="531" spans="1:26" ht="15.75" x14ac:dyDescent="0.25">
      <c r="A531" s="1134"/>
      <c r="B531" s="1235"/>
      <c r="C531" s="1134"/>
      <c r="D531" s="1134"/>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row>
    <row r="532" spans="1:26" ht="15.75" x14ac:dyDescent="0.25">
      <c r="A532" s="1134"/>
      <c r="B532" s="1235"/>
      <c r="C532" s="1134"/>
      <c r="D532" s="1134"/>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row>
    <row r="533" spans="1:26" ht="15.75" x14ac:dyDescent="0.25">
      <c r="A533" s="1134"/>
      <c r="B533" s="1235"/>
      <c r="C533" s="1134"/>
      <c r="D533" s="1134"/>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row>
    <row r="534" spans="1:26" ht="15.75" x14ac:dyDescent="0.25">
      <c r="A534" s="1134"/>
      <c r="B534" s="1235"/>
      <c r="C534" s="1134"/>
      <c r="D534" s="1134"/>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row>
    <row r="535" spans="1:26" ht="15.75" x14ac:dyDescent="0.25">
      <c r="A535" s="1134"/>
      <c r="B535" s="1235"/>
      <c r="C535" s="1134"/>
      <c r="D535" s="1134"/>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row>
    <row r="536" spans="1:26" ht="15.75" x14ac:dyDescent="0.25">
      <c r="A536" s="1134"/>
      <c r="B536" s="1235"/>
      <c r="C536" s="1134"/>
      <c r="D536" s="1134"/>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row>
    <row r="537" spans="1:26" ht="15.75" x14ac:dyDescent="0.25">
      <c r="A537" s="1134"/>
      <c r="B537" s="1235"/>
      <c r="C537" s="1134"/>
      <c r="D537" s="1134"/>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row>
    <row r="538" spans="1:26" ht="15.75" x14ac:dyDescent="0.25">
      <c r="A538" s="1134"/>
      <c r="B538" s="1235"/>
      <c r="C538" s="1134"/>
      <c r="D538" s="1134"/>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row>
    <row r="539" spans="1:26" ht="15.75" x14ac:dyDescent="0.25">
      <c r="A539" s="1134"/>
      <c r="B539" s="1235"/>
      <c r="C539" s="1134"/>
      <c r="D539" s="1134"/>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row>
    <row r="540" spans="1:26" ht="15.75" x14ac:dyDescent="0.25">
      <c r="A540" s="1134"/>
      <c r="B540" s="1235"/>
      <c r="C540" s="1134"/>
      <c r="D540" s="1134"/>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row>
    <row r="541" spans="1:26" ht="15.75" x14ac:dyDescent="0.25">
      <c r="A541" s="1134"/>
      <c r="B541" s="1235"/>
      <c r="C541" s="1134"/>
      <c r="D541" s="1134"/>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row>
    <row r="542" spans="1:26" ht="15.75" x14ac:dyDescent="0.25">
      <c r="A542" s="1134"/>
      <c r="B542" s="1235"/>
      <c r="C542" s="1134"/>
      <c r="D542" s="1134"/>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row>
    <row r="543" spans="1:26" ht="15.75" x14ac:dyDescent="0.25">
      <c r="A543" s="1134"/>
      <c r="B543" s="1235"/>
      <c r="C543" s="1134"/>
      <c r="D543" s="1134"/>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row>
    <row r="544" spans="1:26" ht="15.75" x14ac:dyDescent="0.25">
      <c r="A544" s="1134"/>
      <c r="B544" s="1235"/>
      <c r="C544" s="1134"/>
      <c r="D544" s="1134"/>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row>
    <row r="545" spans="1:26" ht="15.75" x14ac:dyDescent="0.25">
      <c r="A545" s="1134"/>
      <c r="B545" s="1235"/>
      <c r="C545" s="1134"/>
      <c r="D545" s="1134"/>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row>
    <row r="546" spans="1:26" ht="15.75" x14ac:dyDescent="0.25">
      <c r="A546" s="1134"/>
      <c r="B546" s="1235"/>
      <c r="C546" s="1134"/>
      <c r="D546" s="1134"/>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row>
    <row r="547" spans="1:26" ht="15.75" x14ac:dyDescent="0.25">
      <c r="A547" s="1134"/>
      <c r="B547" s="1235"/>
      <c r="C547" s="1134"/>
      <c r="D547" s="1134"/>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row>
    <row r="548" spans="1:26" ht="15.75" x14ac:dyDescent="0.25">
      <c r="A548" s="1134"/>
      <c r="B548" s="1235"/>
      <c r="C548" s="1134"/>
      <c r="D548" s="1134"/>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row>
    <row r="549" spans="1:26" ht="15.75" x14ac:dyDescent="0.25">
      <c r="A549" s="1134"/>
      <c r="B549" s="1235"/>
      <c r="C549" s="1134"/>
      <c r="D549" s="1134"/>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row>
    <row r="550" spans="1:26" ht="15.75" x14ac:dyDescent="0.25">
      <c r="A550" s="1134"/>
      <c r="B550" s="1235"/>
      <c r="C550" s="1134"/>
      <c r="D550" s="1134"/>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row>
    <row r="551" spans="1:26" ht="15.75" x14ac:dyDescent="0.25">
      <c r="A551" s="1134"/>
      <c r="B551" s="1235"/>
      <c r="C551" s="1134"/>
      <c r="D551" s="1134"/>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row>
    <row r="552" spans="1:26" ht="15.75" x14ac:dyDescent="0.25">
      <c r="A552" s="1134"/>
      <c r="B552" s="1235"/>
      <c r="C552" s="1134"/>
      <c r="D552" s="1134"/>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row>
    <row r="553" spans="1:26" ht="15.75" x14ac:dyDescent="0.25">
      <c r="A553" s="1134"/>
      <c r="B553" s="1235"/>
      <c r="C553" s="1134"/>
      <c r="D553" s="1134"/>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row>
    <row r="554" spans="1:26" ht="15.75" x14ac:dyDescent="0.25">
      <c r="A554" s="1134"/>
      <c r="B554" s="1235"/>
      <c r="C554" s="1134"/>
      <c r="D554" s="1134"/>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row>
    <row r="555" spans="1:26" ht="15.75" x14ac:dyDescent="0.25">
      <c r="A555" s="1134"/>
      <c r="B555" s="1235"/>
      <c r="C555" s="1134"/>
      <c r="D555" s="1134"/>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row>
    <row r="556" spans="1:26" ht="15.75" x14ac:dyDescent="0.25">
      <c r="A556" s="1134"/>
      <c r="B556" s="1235"/>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row>
    <row r="557" spans="1:26" ht="15.75" x14ac:dyDescent="0.25">
      <c r="A557" s="1134"/>
      <c r="B557" s="1235"/>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row>
    <row r="558" spans="1:26" ht="15.75" x14ac:dyDescent="0.25">
      <c r="A558" s="1134"/>
      <c r="B558" s="1235"/>
      <c r="C558" s="1134"/>
      <c r="D558" s="1134"/>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row>
    <row r="559" spans="1:26" ht="15.75" x14ac:dyDescent="0.25">
      <c r="A559" s="1134"/>
      <c r="B559" s="1235"/>
      <c r="C559" s="1134"/>
      <c r="D559" s="1134"/>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row>
    <row r="560" spans="1:26" ht="15.75" x14ac:dyDescent="0.25">
      <c r="A560" s="1134"/>
      <c r="B560" s="1235"/>
      <c r="C560" s="1134"/>
      <c r="D560" s="1134"/>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row>
    <row r="561" spans="1:26" ht="15.75" x14ac:dyDescent="0.25">
      <c r="A561" s="1134"/>
      <c r="B561" s="1235"/>
      <c r="C561" s="1134"/>
      <c r="D561" s="1134"/>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row>
    <row r="562" spans="1:26" ht="15.75" x14ac:dyDescent="0.25">
      <c r="A562" s="1134"/>
      <c r="B562" s="1235"/>
      <c r="C562" s="1134"/>
      <c r="D562" s="1134"/>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row>
    <row r="563" spans="1:26" ht="15.75" x14ac:dyDescent="0.25">
      <c r="A563" s="1134"/>
      <c r="B563" s="1235"/>
      <c r="C563" s="1134"/>
      <c r="D563" s="1134"/>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row>
    <row r="564" spans="1:26" ht="15.75" x14ac:dyDescent="0.25">
      <c r="A564" s="1134"/>
      <c r="B564" s="1235"/>
      <c r="C564" s="1134"/>
      <c r="D564" s="1134"/>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row>
    <row r="565" spans="1:26" ht="15.75" x14ac:dyDescent="0.25">
      <c r="A565" s="1134"/>
      <c r="B565" s="1235"/>
      <c r="C565" s="1134"/>
      <c r="D565" s="1134"/>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row>
    <row r="566" spans="1:26" ht="15.75" x14ac:dyDescent="0.25">
      <c r="A566" s="1134"/>
      <c r="B566" s="1235"/>
      <c r="C566" s="1134"/>
      <c r="D566" s="1134"/>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row>
    <row r="567" spans="1:26" ht="15.75" x14ac:dyDescent="0.25">
      <c r="A567" s="1134"/>
      <c r="B567" s="1235"/>
      <c r="C567" s="1134"/>
      <c r="D567" s="1134"/>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row>
    <row r="568" spans="1:26" ht="15.75" x14ac:dyDescent="0.25">
      <c r="A568" s="1134"/>
      <c r="B568" s="1235"/>
      <c r="C568" s="1134"/>
      <c r="D568" s="1134"/>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row>
    <row r="569" spans="1:26" ht="15.75" x14ac:dyDescent="0.25">
      <c r="A569" s="1134"/>
      <c r="B569" s="1235"/>
      <c r="C569" s="1134"/>
      <c r="D569" s="1134"/>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row>
    <row r="570" spans="1:26" ht="15.75" x14ac:dyDescent="0.25">
      <c r="A570" s="1134"/>
      <c r="B570" s="1235"/>
      <c r="C570" s="1134"/>
      <c r="D570" s="1134"/>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row>
    <row r="571" spans="1:26" ht="15.75" x14ac:dyDescent="0.25">
      <c r="A571" s="1134"/>
      <c r="B571" s="1235"/>
      <c r="C571" s="1134"/>
      <c r="D571" s="1134"/>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row>
    <row r="572" spans="1:26" ht="15.75" x14ac:dyDescent="0.25">
      <c r="A572" s="1134"/>
      <c r="B572" s="1235"/>
      <c r="C572" s="1134"/>
      <c r="D572" s="1134"/>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row>
    <row r="573" spans="1:26" ht="15.75" x14ac:dyDescent="0.25">
      <c r="A573" s="1134"/>
      <c r="B573" s="1235"/>
      <c r="C573" s="1134"/>
      <c r="D573" s="1134"/>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row>
    <row r="574" spans="1:26" ht="15.75" x14ac:dyDescent="0.25">
      <c r="A574" s="1134"/>
      <c r="B574" s="1235"/>
      <c r="C574" s="1134"/>
      <c r="D574" s="1134"/>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row>
    <row r="575" spans="1:26" ht="15.75" x14ac:dyDescent="0.25">
      <c r="A575" s="1134"/>
      <c r="B575" s="1235"/>
      <c r="C575" s="1134"/>
      <c r="D575" s="1134"/>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row>
    <row r="576" spans="1:26" ht="15.75" x14ac:dyDescent="0.25">
      <c r="A576" s="1134"/>
      <c r="B576" s="1235"/>
      <c r="C576" s="1134"/>
      <c r="D576" s="1134"/>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row>
    <row r="577" spans="1:26" ht="15.75" x14ac:dyDescent="0.25">
      <c r="A577" s="1134"/>
      <c r="B577" s="1235"/>
      <c r="C577" s="1134"/>
      <c r="D577" s="1134"/>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row>
    <row r="578" spans="1:26" ht="15.75" x14ac:dyDescent="0.25">
      <c r="A578" s="1134"/>
      <c r="B578" s="1235"/>
      <c r="C578" s="1134"/>
      <c r="D578" s="1134"/>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row>
    <row r="579" spans="1:26" ht="15.75" x14ac:dyDescent="0.25">
      <c r="A579" s="1134"/>
      <c r="B579" s="1235"/>
      <c r="C579" s="1134"/>
      <c r="D579" s="1134"/>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row>
    <row r="580" spans="1:26" ht="15.75" x14ac:dyDescent="0.25">
      <c r="A580" s="1134"/>
      <c r="B580" s="1235"/>
      <c r="C580" s="1134"/>
      <c r="D580" s="1134"/>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row>
    <row r="581" spans="1:26" ht="15.75" x14ac:dyDescent="0.25">
      <c r="A581" s="1134"/>
      <c r="B581" s="1235"/>
      <c r="C581" s="1134"/>
      <c r="D581" s="1134"/>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row>
    <row r="582" spans="1:26" ht="15.75" x14ac:dyDescent="0.25">
      <c r="A582" s="1134"/>
      <c r="B582" s="1235"/>
      <c r="C582" s="1134"/>
      <c r="D582" s="1134"/>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row>
    <row r="583" spans="1:26" ht="15.75" x14ac:dyDescent="0.25">
      <c r="A583" s="1134"/>
      <c r="B583" s="1235"/>
      <c r="C583" s="1134"/>
      <c r="D583" s="1134"/>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row>
    <row r="584" spans="1:26" ht="15.75" x14ac:dyDescent="0.25">
      <c r="A584" s="1134"/>
      <c r="B584" s="1235"/>
      <c r="C584" s="1134"/>
      <c r="D584" s="1134"/>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row>
    <row r="585" spans="1:26" ht="15.75" x14ac:dyDescent="0.25">
      <c r="A585" s="1134"/>
      <c r="B585" s="1235"/>
      <c r="C585" s="1134"/>
      <c r="D585" s="1134"/>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row>
    <row r="586" spans="1:26" ht="15.75" x14ac:dyDescent="0.25">
      <c r="A586" s="1134"/>
      <c r="B586" s="1235"/>
      <c r="C586" s="1134"/>
      <c r="D586" s="1134"/>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row>
    <row r="587" spans="1:26" ht="15.75" x14ac:dyDescent="0.25">
      <c r="A587" s="1134"/>
      <c r="B587" s="1235"/>
      <c r="C587" s="1134"/>
      <c r="D587" s="1134"/>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row>
    <row r="588" spans="1:26" ht="15.75" x14ac:dyDescent="0.25">
      <c r="A588" s="1134"/>
      <c r="B588" s="1235"/>
      <c r="C588" s="1134"/>
      <c r="D588" s="1134"/>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row>
    <row r="589" spans="1:26" ht="15.75" x14ac:dyDescent="0.25">
      <c r="A589" s="1134"/>
      <c r="B589" s="1235"/>
      <c r="C589" s="1134"/>
      <c r="D589" s="1134"/>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row>
    <row r="590" spans="1:26" ht="15.75" x14ac:dyDescent="0.25">
      <c r="A590" s="1134"/>
      <c r="B590" s="1235"/>
      <c r="C590" s="1134"/>
      <c r="D590" s="1134"/>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row>
    <row r="591" spans="1:26" ht="15.75" x14ac:dyDescent="0.25">
      <c r="A591" s="1134"/>
      <c r="B591" s="1235"/>
      <c r="C591" s="1134"/>
      <c r="D591" s="1134"/>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row>
    <row r="592" spans="1:26" ht="15.75" x14ac:dyDescent="0.25">
      <c r="A592" s="1134"/>
      <c r="B592" s="1235"/>
      <c r="C592" s="1134"/>
      <c r="D592" s="1134"/>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row>
    <row r="593" spans="1:26" ht="15.75" x14ac:dyDescent="0.25">
      <c r="A593" s="1134"/>
      <c r="B593" s="1235"/>
      <c r="C593" s="1134"/>
      <c r="D593" s="1134"/>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row>
    <row r="594" spans="1:26" ht="15.75" x14ac:dyDescent="0.25">
      <c r="A594" s="1134"/>
      <c r="B594" s="1235"/>
      <c r="C594" s="1134"/>
      <c r="D594" s="1134"/>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row>
    <row r="595" spans="1:26" ht="15.75" x14ac:dyDescent="0.25">
      <c r="A595" s="1134"/>
      <c r="B595" s="1235"/>
      <c r="C595" s="1134"/>
      <c r="D595" s="1134"/>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row>
    <row r="596" spans="1:26" ht="15.75" x14ac:dyDescent="0.25">
      <c r="A596" s="1134"/>
      <c r="B596" s="1235"/>
      <c r="C596" s="1134"/>
      <c r="D596" s="1134"/>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row>
    <row r="597" spans="1:26" ht="15.75" x14ac:dyDescent="0.25">
      <c r="A597" s="1134"/>
      <c r="B597" s="1235"/>
      <c r="C597" s="1134"/>
      <c r="D597" s="1134"/>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row>
    <row r="598" spans="1:26" ht="15.75" x14ac:dyDescent="0.25">
      <c r="A598" s="1134"/>
      <c r="B598" s="1235"/>
      <c r="C598" s="1134"/>
      <c r="D598" s="1134"/>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row>
    <row r="599" spans="1:26" ht="15.75" x14ac:dyDescent="0.25">
      <c r="A599" s="1134"/>
      <c r="B599" s="1235"/>
      <c r="C599" s="1134"/>
      <c r="D599" s="1134"/>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row>
    <row r="600" spans="1:26" ht="15.75" x14ac:dyDescent="0.25">
      <c r="A600" s="1134"/>
      <c r="B600" s="1235"/>
      <c r="C600" s="1134"/>
      <c r="D600" s="1134"/>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row>
    <row r="601" spans="1:26" ht="15.75" x14ac:dyDescent="0.25">
      <c r="A601" s="1134"/>
      <c r="B601" s="1235"/>
      <c r="C601" s="1134"/>
      <c r="D601" s="1134"/>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row>
    <row r="602" spans="1:26" ht="15.75" x14ac:dyDescent="0.25">
      <c r="A602" s="1134"/>
      <c r="B602" s="1235"/>
      <c r="C602" s="1134"/>
      <c r="D602" s="1134"/>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row>
    <row r="603" spans="1:26" ht="15.75" x14ac:dyDescent="0.25">
      <c r="A603" s="1134"/>
      <c r="B603" s="1235"/>
      <c r="C603" s="1134"/>
      <c r="D603" s="1134"/>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row>
    <row r="604" spans="1:26" ht="15.75" x14ac:dyDescent="0.25">
      <c r="A604" s="1134"/>
      <c r="B604" s="1235"/>
      <c r="C604" s="1134"/>
      <c r="D604" s="1134"/>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row>
    <row r="605" spans="1:26" ht="15.75" x14ac:dyDescent="0.25">
      <c r="A605" s="1134"/>
      <c r="B605" s="1235"/>
      <c r="C605" s="1134"/>
      <c r="D605" s="1134"/>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row>
    <row r="606" spans="1:26" ht="15.75" x14ac:dyDescent="0.25">
      <c r="A606" s="1134"/>
      <c r="B606" s="1235"/>
      <c r="C606" s="1134"/>
      <c r="D606" s="1134"/>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row>
    <row r="607" spans="1:26" ht="15.75" x14ac:dyDescent="0.25">
      <c r="A607" s="1134"/>
      <c r="B607" s="1235"/>
      <c r="C607" s="1134"/>
      <c r="D607" s="1134"/>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row>
    <row r="608" spans="1:26" ht="15.75" x14ac:dyDescent="0.25">
      <c r="A608" s="1134"/>
      <c r="B608" s="1235"/>
      <c r="C608" s="1134"/>
      <c r="D608" s="1134"/>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row>
    <row r="609" spans="1:26" ht="15.75" x14ac:dyDescent="0.25">
      <c r="A609" s="1134"/>
      <c r="B609" s="1235"/>
      <c r="C609" s="1134"/>
      <c r="D609" s="1134"/>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row>
    <row r="610" spans="1:26" ht="15.75" x14ac:dyDescent="0.25">
      <c r="A610" s="1134"/>
      <c r="B610" s="1235"/>
      <c r="C610" s="1134"/>
      <c r="D610" s="1134"/>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row>
    <row r="611" spans="1:26" ht="15.75" x14ac:dyDescent="0.25">
      <c r="A611" s="1134"/>
      <c r="B611" s="1235"/>
      <c r="C611" s="1134"/>
      <c r="D611" s="1134"/>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row>
    <row r="612" spans="1:26" ht="15.75" x14ac:dyDescent="0.25">
      <c r="A612" s="1134"/>
      <c r="B612" s="1235"/>
      <c r="C612" s="1134"/>
      <c r="D612" s="1134"/>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row>
    <row r="613" spans="1:26" ht="15.75" x14ac:dyDescent="0.25">
      <c r="A613" s="1134"/>
      <c r="B613" s="1235"/>
      <c r="C613" s="1134"/>
      <c r="D613" s="1134"/>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row>
    <row r="614" spans="1:26" ht="15.75" x14ac:dyDescent="0.25">
      <c r="A614" s="1134"/>
      <c r="B614" s="1235"/>
      <c r="C614" s="1134"/>
      <c r="D614" s="1134"/>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row>
    <row r="615" spans="1:26" ht="15.75" x14ac:dyDescent="0.25">
      <c r="A615" s="1134"/>
      <c r="B615" s="1235"/>
      <c r="C615" s="1134"/>
      <c r="D615" s="1134"/>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row>
    <row r="616" spans="1:26" ht="15.75" x14ac:dyDescent="0.25">
      <c r="A616" s="1134"/>
      <c r="B616" s="1235"/>
      <c r="C616" s="1134"/>
      <c r="D616" s="1134"/>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row>
    <row r="617" spans="1:26" ht="15.75" x14ac:dyDescent="0.25">
      <c r="A617" s="1134"/>
      <c r="B617" s="1235"/>
      <c r="C617" s="1134"/>
      <c r="D617" s="1134"/>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row>
    <row r="618" spans="1:26" ht="15.75" x14ac:dyDescent="0.25">
      <c r="A618" s="1134"/>
      <c r="B618" s="1235"/>
      <c r="C618" s="1134"/>
      <c r="D618" s="1134"/>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row>
    <row r="619" spans="1:26" ht="15.75" x14ac:dyDescent="0.25">
      <c r="A619" s="1134"/>
      <c r="B619" s="1235"/>
      <c r="C619" s="1134"/>
      <c r="D619" s="1134"/>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row>
    <row r="620" spans="1:26" ht="15.75" x14ac:dyDescent="0.25">
      <c r="A620" s="1134"/>
      <c r="B620" s="1235"/>
      <c r="C620" s="1134"/>
      <c r="D620" s="1134"/>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row>
    <row r="621" spans="1:26" ht="15.75" x14ac:dyDescent="0.25">
      <c r="A621" s="1134"/>
      <c r="B621" s="1235"/>
      <c r="C621" s="1134"/>
      <c r="D621" s="1134"/>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row>
    <row r="622" spans="1:26" ht="15.75" x14ac:dyDescent="0.25">
      <c r="A622" s="1134"/>
      <c r="B622" s="1235"/>
      <c r="C622" s="1134"/>
      <c r="D622" s="1134"/>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row>
    <row r="623" spans="1:26" ht="15.75" x14ac:dyDescent="0.25">
      <c r="A623" s="1134"/>
      <c r="B623" s="1235"/>
      <c r="C623" s="1134"/>
      <c r="D623" s="1134"/>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row>
    <row r="624" spans="1:26" ht="15.75" x14ac:dyDescent="0.25">
      <c r="A624" s="1134"/>
      <c r="B624" s="1235"/>
      <c r="C624" s="1134"/>
      <c r="D624" s="1134"/>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row>
    <row r="625" spans="1:26" ht="15.75" x14ac:dyDescent="0.25">
      <c r="A625" s="1134"/>
      <c r="B625" s="1235"/>
      <c r="C625" s="1134"/>
      <c r="D625" s="1134"/>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row>
    <row r="626" spans="1:26" ht="15.75" x14ac:dyDescent="0.25">
      <c r="A626" s="1134"/>
      <c r="B626" s="1235"/>
      <c r="C626" s="1134"/>
      <c r="D626" s="1134"/>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row>
    <row r="627" spans="1:26" ht="15.75" x14ac:dyDescent="0.25">
      <c r="A627" s="1134"/>
      <c r="B627" s="1235"/>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row>
    <row r="628" spans="1:26" ht="15.75" x14ac:dyDescent="0.25">
      <c r="A628" s="1134"/>
      <c r="B628" s="1235"/>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row>
    <row r="629" spans="1:26" ht="15.75" x14ac:dyDescent="0.25">
      <c r="A629" s="1134"/>
      <c r="B629" s="1235"/>
      <c r="C629" s="1134"/>
      <c r="D629" s="1134"/>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row>
    <row r="630" spans="1:26" ht="15.75" x14ac:dyDescent="0.25">
      <c r="A630" s="1134"/>
      <c r="B630" s="1235"/>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row>
    <row r="631" spans="1:26" ht="15.75" x14ac:dyDescent="0.25">
      <c r="A631" s="1134"/>
      <c r="B631" s="1235"/>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row>
    <row r="632" spans="1:26" ht="15.75" x14ac:dyDescent="0.25">
      <c r="A632" s="1134"/>
      <c r="B632" s="1235"/>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row>
    <row r="633" spans="1:26" ht="15.75" x14ac:dyDescent="0.25">
      <c r="A633" s="1134"/>
      <c r="B633" s="1235"/>
      <c r="C633" s="1134"/>
      <c r="D633" s="1134"/>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row>
    <row r="634" spans="1:26" ht="15.75" x14ac:dyDescent="0.25">
      <c r="A634" s="1134"/>
      <c r="B634" s="1235"/>
      <c r="C634" s="1134"/>
      <c r="D634" s="1134"/>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row>
    <row r="635" spans="1:26" ht="15.75" x14ac:dyDescent="0.25">
      <c r="A635" s="1134"/>
      <c r="B635" s="1235"/>
      <c r="C635" s="1134"/>
      <c r="D635" s="1134"/>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row>
    <row r="636" spans="1:26" ht="15.75" x14ac:dyDescent="0.25">
      <c r="A636" s="1134"/>
      <c r="B636" s="1235"/>
      <c r="C636" s="1134"/>
      <c r="D636" s="1134"/>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row>
    <row r="637" spans="1:26" ht="15.75" x14ac:dyDescent="0.25">
      <c r="A637" s="1134"/>
      <c r="B637" s="1235"/>
      <c r="C637" s="1134"/>
      <c r="D637" s="1134"/>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row>
    <row r="638" spans="1:26" ht="15.75" x14ac:dyDescent="0.25">
      <c r="A638" s="1134"/>
      <c r="B638" s="1235"/>
      <c r="C638" s="1134"/>
      <c r="D638" s="1134"/>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row>
    <row r="639" spans="1:26" ht="15.75" x14ac:dyDescent="0.25">
      <c r="A639" s="1134"/>
      <c r="B639" s="1235"/>
      <c r="C639" s="1134"/>
      <c r="D639" s="1134"/>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row>
    <row r="640" spans="1:26" ht="15.75" x14ac:dyDescent="0.25">
      <c r="A640" s="1134"/>
      <c r="B640" s="1235"/>
      <c r="C640" s="1134"/>
      <c r="D640" s="1134"/>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row>
    <row r="641" spans="1:26" ht="15.75" x14ac:dyDescent="0.25">
      <c r="A641" s="1134"/>
      <c r="B641" s="1235"/>
      <c r="C641" s="1134"/>
      <c r="D641" s="1134"/>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row>
    <row r="642" spans="1:26" ht="15.75" x14ac:dyDescent="0.25">
      <c r="A642" s="1134"/>
      <c r="B642" s="1235"/>
      <c r="C642" s="1134"/>
      <c r="D642" s="1134"/>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row>
    <row r="643" spans="1:26" ht="15.75" x14ac:dyDescent="0.25">
      <c r="A643" s="1134"/>
      <c r="B643" s="1235"/>
      <c r="C643" s="1134"/>
      <c r="D643" s="1134"/>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row>
    <row r="644" spans="1:26" ht="15.75" x14ac:dyDescent="0.25">
      <c r="A644" s="1134"/>
      <c r="B644" s="1235"/>
      <c r="C644" s="1134"/>
      <c r="D644" s="1134"/>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row>
    <row r="645" spans="1:26" ht="15.75" x14ac:dyDescent="0.25">
      <c r="A645" s="1134"/>
      <c r="B645" s="1235"/>
      <c r="C645" s="1134"/>
      <c r="D645" s="1134"/>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row>
    <row r="646" spans="1:26" ht="15.75" x14ac:dyDescent="0.25">
      <c r="A646" s="1134"/>
      <c r="B646" s="1235"/>
      <c r="C646" s="1134"/>
      <c r="D646" s="1134"/>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row>
    <row r="647" spans="1:26" ht="15.75" x14ac:dyDescent="0.25">
      <c r="A647" s="1134"/>
      <c r="B647" s="1235"/>
      <c r="C647" s="1134"/>
      <c r="D647" s="1134"/>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row>
    <row r="648" spans="1:26" ht="15.75" x14ac:dyDescent="0.25">
      <c r="A648" s="1134"/>
      <c r="B648" s="1235"/>
      <c r="C648" s="1134"/>
      <c r="D648" s="1134"/>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row>
    <row r="649" spans="1:26" ht="15.75" x14ac:dyDescent="0.25">
      <c r="A649" s="1134"/>
      <c r="B649" s="1235"/>
      <c r="C649" s="1134"/>
      <c r="D649" s="1134"/>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row>
    <row r="650" spans="1:26" ht="15.75" x14ac:dyDescent="0.25">
      <c r="A650" s="1134"/>
      <c r="B650" s="1235"/>
      <c r="C650" s="1134"/>
      <c r="D650" s="1134"/>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row>
    <row r="651" spans="1:26" ht="15.75" x14ac:dyDescent="0.25">
      <c r="A651" s="1134"/>
      <c r="B651" s="1235"/>
      <c r="C651" s="1134"/>
      <c r="D651" s="1134"/>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row>
    <row r="652" spans="1:26" ht="15.75" x14ac:dyDescent="0.25">
      <c r="A652" s="1134"/>
      <c r="B652" s="1235"/>
      <c r="C652" s="1134"/>
      <c r="D652" s="1134"/>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row>
    <row r="653" spans="1:26" ht="15.75" x14ac:dyDescent="0.25">
      <c r="A653" s="1134"/>
      <c r="B653" s="1235"/>
      <c r="C653" s="1134"/>
      <c r="D653" s="1134"/>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row>
    <row r="654" spans="1:26" ht="15.75" x14ac:dyDescent="0.25">
      <c r="A654" s="1134"/>
      <c r="B654" s="1235"/>
      <c r="C654" s="1134"/>
      <c r="D654" s="1134"/>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row>
    <row r="655" spans="1:26" ht="15.75" x14ac:dyDescent="0.25">
      <c r="A655" s="1134"/>
      <c r="B655" s="1235"/>
      <c r="C655" s="1134"/>
      <c r="D655" s="1134"/>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row>
    <row r="656" spans="1:26" ht="15.75" x14ac:dyDescent="0.25">
      <c r="A656" s="1134"/>
      <c r="B656" s="1235"/>
      <c r="C656" s="1134"/>
      <c r="D656" s="1134"/>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row>
    <row r="657" spans="1:26" ht="15.75" x14ac:dyDescent="0.25">
      <c r="A657" s="1134"/>
      <c r="B657" s="1235"/>
      <c r="C657" s="1134"/>
      <c r="D657" s="1134"/>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row>
    <row r="658" spans="1:26" ht="15.75" x14ac:dyDescent="0.25">
      <c r="A658" s="1134"/>
      <c r="B658" s="1235"/>
      <c r="C658" s="1134"/>
      <c r="D658" s="1134"/>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row>
    <row r="659" spans="1:26" ht="15.75" x14ac:dyDescent="0.25">
      <c r="A659" s="1134"/>
      <c r="B659" s="1235"/>
      <c r="C659" s="1134"/>
      <c r="D659" s="1134"/>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row>
    <row r="660" spans="1:26" ht="15.75" x14ac:dyDescent="0.25">
      <c r="A660" s="1134"/>
      <c r="B660" s="1235"/>
      <c r="C660" s="1134"/>
      <c r="D660" s="1134"/>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row>
    <row r="661" spans="1:26" ht="15.75" x14ac:dyDescent="0.25">
      <c r="A661" s="1134"/>
      <c r="B661" s="1235"/>
      <c r="C661" s="1134"/>
      <c r="D661" s="1134"/>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row>
    <row r="662" spans="1:26" ht="15.75" x14ac:dyDescent="0.25">
      <c r="A662" s="1134"/>
      <c r="B662" s="1235"/>
      <c r="C662" s="1134"/>
      <c r="D662" s="1134"/>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row>
    <row r="663" spans="1:26" ht="15.75" x14ac:dyDescent="0.25">
      <c r="A663" s="1134"/>
      <c r="B663" s="1235"/>
      <c r="C663" s="1134"/>
      <c r="D663" s="1134"/>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row>
    <row r="664" spans="1:26" ht="15.75" x14ac:dyDescent="0.25">
      <c r="A664" s="1134"/>
      <c r="B664" s="1235"/>
      <c r="C664" s="1134"/>
      <c r="D664" s="1134"/>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row>
    <row r="665" spans="1:26" ht="15.75" x14ac:dyDescent="0.25">
      <c r="A665" s="1134"/>
      <c r="B665" s="1235"/>
      <c r="C665" s="1134"/>
      <c r="D665" s="1134"/>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row>
    <row r="666" spans="1:26" ht="15.75" x14ac:dyDescent="0.25">
      <c r="A666" s="1134"/>
      <c r="B666" s="1235"/>
      <c r="C666" s="1134"/>
      <c r="D666" s="1134"/>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row>
    <row r="667" spans="1:26" ht="15.75" x14ac:dyDescent="0.25">
      <c r="A667" s="1134"/>
      <c r="B667" s="1235"/>
      <c r="C667" s="1134"/>
      <c r="D667" s="1134"/>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row>
    <row r="668" spans="1:26" ht="15.75" x14ac:dyDescent="0.25">
      <c r="A668" s="1134"/>
      <c r="B668" s="1235"/>
      <c r="C668" s="1134"/>
      <c r="D668" s="1134"/>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row>
    <row r="669" spans="1:26" ht="15.75" x14ac:dyDescent="0.25">
      <c r="A669" s="1134"/>
      <c r="B669" s="1235"/>
      <c r="C669" s="1134"/>
      <c r="D669" s="1134"/>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row>
    <row r="670" spans="1:26" ht="15.75" x14ac:dyDescent="0.25">
      <c r="A670" s="1134"/>
      <c r="B670" s="1235"/>
      <c r="C670" s="1134"/>
      <c r="D670" s="1134"/>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row>
    <row r="671" spans="1:26" ht="15.75" x14ac:dyDescent="0.25">
      <c r="A671" s="1134"/>
      <c r="B671" s="1235"/>
      <c r="C671" s="1134"/>
      <c r="D671" s="1134"/>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row>
    <row r="672" spans="1:26" ht="15.75" x14ac:dyDescent="0.25">
      <c r="A672" s="1134"/>
      <c r="B672" s="1235"/>
      <c r="C672" s="1134"/>
      <c r="D672" s="1134"/>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row>
    <row r="673" spans="1:26" ht="15.75" x14ac:dyDescent="0.25">
      <c r="A673" s="1134"/>
      <c r="B673" s="1235"/>
      <c r="C673" s="1134"/>
      <c r="D673" s="1134"/>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row>
    <row r="674" spans="1:26" ht="15.75" x14ac:dyDescent="0.25">
      <c r="A674" s="1134"/>
      <c r="B674" s="1235"/>
      <c r="C674" s="1134"/>
      <c r="D674" s="1134"/>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row>
    <row r="675" spans="1:26" ht="15.75" x14ac:dyDescent="0.25">
      <c r="A675" s="1134"/>
      <c r="B675" s="1235"/>
      <c r="C675" s="1134"/>
      <c r="D675" s="1134"/>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row>
    <row r="676" spans="1:26" ht="15.75" x14ac:dyDescent="0.25">
      <c r="A676" s="1134"/>
      <c r="B676" s="1235"/>
      <c r="C676" s="1134"/>
      <c r="D676" s="1134"/>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row>
    <row r="677" spans="1:26" ht="15.75" x14ac:dyDescent="0.25">
      <c r="A677" s="1134"/>
      <c r="B677" s="1235"/>
      <c r="C677" s="1134"/>
      <c r="D677" s="1134"/>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row>
    <row r="678" spans="1:26" ht="15.75" x14ac:dyDescent="0.25">
      <c r="A678" s="1134"/>
      <c r="B678" s="1235"/>
      <c r="C678" s="1134"/>
      <c r="D678" s="1134"/>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row>
    <row r="679" spans="1:26" ht="15.75" x14ac:dyDescent="0.25">
      <c r="A679" s="1134"/>
      <c r="B679" s="1235"/>
      <c r="C679" s="1134"/>
      <c r="D679" s="1134"/>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row>
    <row r="680" spans="1:26" ht="15.75" x14ac:dyDescent="0.25">
      <c r="A680" s="1134"/>
      <c r="B680" s="1235"/>
      <c r="C680" s="1134"/>
      <c r="D680" s="1134"/>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row>
    <row r="681" spans="1:26" ht="15.75" x14ac:dyDescent="0.25">
      <c r="A681" s="1134"/>
      <c r="B681" s="1235"/>
      <c r="C681" s="1134"/>
      <c r="D681" s="1134"/>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row>
    <row r="682" spans="1:26" ht="15.75" x14ac:dyDescent="0.25">
      <c r="A682" s="1134"/>
      <c r="B682" s="1235"/>
      <c r="C682" s="1134"/>
      <c r="D682" s="1134"/>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row>
    <row r="683" spans="1:26" ht="15.75" x14ac:dyDescent="0.25">
      <c r="A683" s="1134"/>
      <c r="B683" s="1235"/>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row>
    <row r="684" spans="1:26" ht="15.75" x14ac:dyDescent="0.25">
      <c r="A684" s="1134"/>
      <c r="B684" s="1235"/>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row>
    <row r="685" spans="1:26" ht="15.75" x14ac:dyDescent="0.25">
      <c r="A685" s="1134"/>
      <c r="B685" s="1235"/>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row>
    <row r="686" spans="1:26" ht="15.75" x14ac:dyDescent="0.25">
      <c r="A686" s="1134"/>
      <c r="B686" s="1235"/>
      <c r="C686" s="1134"/>
      <c r="D686" s="1134"/>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row>
    <row r="687" spans="1:26" ht="15.75" x14ac:dyDescent="0.25">
      <c r="A687" s="1134"/>
      <c r="B687" s="1235"/>
      <c r="C687" s="1134"/>
      <c r="D687" s="1134"/>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row>
    <row r="688" spans="1:26" ht="15.75" x14ac:dyDescent="0.25">
      <c r="A688" s="1134"/>
      <c r="B688" s="1235"/>
      <c r="C688" s="1134"/>
      <c r="D688" s="1134"/>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row>
    <row r="689" spans="1:26" ht="15.75" x14ac:dyDescent="0.25">
      <c r="A689" s="1134"/>
      <c r="B689" s="1235"/>
      <c r="C689" s="1134"/>
      <c r="D689" s="1134"/>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row>
    <row r="690" spans="1:26" ht="15.75" x14ac:dyDescent="0.25">
      <c r="A690" s="1134"/>
      <c r="B690" s="1235"/>
      <c r="C690" s="1134"/>
      <c r="D690" s="1134"/>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row>
    <row r="691" spans="1:26" ht="15.75" x14ac:dyDescent="0.25">
      <c r="A691" s="1134"/>
      <c r="B691" s="1235"/>
      <c r="C691" s="1134"/>
      <c r="D691" s="1134"/>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row>
    <row r="692" spans="1:26" ht="15.75" x14ac:dyDescent="0.25">
      <c r="A692" s="1134"/>
      <c r="B692" s="1235"/>
      <c r="C692" s="1134"/>
      <c r="D692" s="1134"/>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row>
    <row r="693" spans="1:26" ht="15.75" x14ac:dyDescent="0.25">
      <c r="A693" s="1134"/>
      <c r="B693" s="1235"/>
      <c r="C693" s="1134"/>
      <c r="D693" s="1134"/>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row>
    <row r="694" spans="1:26" ht="15.75" x14ac:dyDescent="0.25">
      <c r="A694" s="1134"/>
      <c r="B694" s="1235"/>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row>
    <row r="695" spans="1:26" ht="15.75" x14ac:dyDescent="0.25">
      <c r="A695" s="1134"/>
      <c r="B695" s="1235"/>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row>
    <row r="696" spans="1:26" ht="15.75" x14ac:dyDescent="0.25">
      <c r="A696" s="1134"/>
      <c r="B696" s="1235"/>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row>
    <row r="697" spans="1:26" ht="15.75" x14ac:dyDescent="0.25">
      <c r="A697" s="1134"/>
      <c r="B697" s="1235"/>
      <c r="C697" s="1134"/>
      <c r="D697" s="1134"/>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row>
    <row r="698" spans="1:26" ht="15.75" x14ac:dyDescent="0.25">
      <c r="A698" s="1134"/>
      <c r="B698" s="1235"/>
      <c r="C698" s="1134"/>
      <c r="D698" s="1134"/>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row>
    <row r="699" spans="1:26" ht="15.75" x14ac:dyDescent="0.25">
      <c r="A699" s="1134"/>
      <c r="B699" s="1235"/>
      <c r="C699" s="1134"/>
      <c r="D699" s="1134"/>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row>
    <row r="700" spans="1:26" ht="15.75" x14ac:dyDescent="0.25">
      <c r="A700" s="1134"/>
      <c r="B700" s="1235"/>
      <c r="C700" s="1134"/>
      <c r="D700" s="1134"/>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row>
    <row r="701" spans="1:26" ht="15.75" x14ac:dyDescent="0.25">
      <c r="A701" s="1134"/>
      <c r="B701" s="1235"/>
      <c r="C701" s="1134"/>
      <c r="D701" s="1134"/>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row>
    <row r="702" spans="1:26" ht="15.75" x14ac:dyDescent="0.25">
      <c r="A702" s="1134"/>
      <c r="B702" s="1235"/>
      <c r="C702" s="1134"/>
      <c r="D702" s="1134"/>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row>
    <row r="703" spans="1:26" ht="15.75" x14ac:dyDescent="0.25">
      <c r="A703" s="1134"/>
      <c r="B703" s="1235"/>
      <c r="C703" s="1134"/>
      <c r="D703" s="1134"/>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row>
    <row r="704" spans="1:26" ht="15.75" x14ac:dyDescent="0.25">
      <c r="A704" s="1134"/>
      <c r="B704" s="1235"/>
      <c r="C704" s="1134"/>
      <c r="D704" s="1134"/>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row>
    <row r="705" spans="1:26" ht="15.75" x14ac:dyDescent="0.25">
      <c r="A705" s="1134"/>
      <c r="B705" s="1235"/>
      <c r="C705" s="1134"/>
      <c r="D705" s="1134"/>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row>
    <row r="706" spans="1:26" ht="15.75" x14ac:dyDescent="0.25">
      <c r="A706" s="1134"/>
      <c r="B706" s="1235"/>
      <c r="C706" s="1134"/>
      <c r="D706" s="1134"/>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row>
    <row r="707" spans="1:26" ht="15.75" x14ac:dyDescent="0.25">
      <c r="A707" s="1134"/>
      <c r="B707" s="1235"/>
      <c r="C707" s="1134"/>
      <c r="D707" s="1134"/>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row>
    <row r="708" spans="1:26" ht="15.75" x14ac:dyDescent="0.25">
      <c r="A708" s="1134"/>
      <c r="B708" s="1235"/>
      <c r="C708" s="1134"/>
      <c r="D708" s="1134"/>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row>
    <row r="709" spans="1:26" ht="15.75" x14ac:dyDescent="0.25">
      <c r="A709" s="1134"/>
      <c r="B709" s="1235"/>
      <c r="C709" s="1134"/>
      <c r="D709" s="1134"/>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row>
    <row r="710" spans="1:26" ht="15.75" x14ac:dyDescent="0.25">
      <c r="A710" s="1134"/>
      <c r="B710" s="1235"/>
      <c r="C710" s="1134"/>
      <c r="D710" s="1134"/>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row>
    <row r="711" spans="1:26" ht="15.75" x14ac:dyDescent="0.25">
      <c r="A711" s="1134"/>
      <c r="B711" s="1235"/>
      <c r="C711" s="1134"/>
      <c r="D711" s="1134"/>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row>
    <row r="712" spans="1:26" ht="15.75" x14ac:dyDescent="0.25">
      <c r="A712" s="1134"/>
      <c r="B712" s="1235"/>
      <c r="C712" s="1134"/>
      <c r="D712" s="1134"/>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row>
    <row r="713" spans="1:26" ht="15.75" x14ac:dyDescent="0.25">
      <c r="A713" s="1134"/>
      <c r="B713" s="1235"/>
      <c r="C713" s="1134"/>
      <c r="D713" s="1134"/>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row>
    <row r="714" spans="1:26" ht="15.75" x14ac:dyDescent="0.25">
      <c r="A714" s="1134"/>
      <c r="B714" s="1235"/>
      <c r="C714" s="1134"/>
      <c r="D714" s="1134"/>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row>
    <row r="715" spans="1:26" ht="15.75" x14ac:dyDescent="0.25">
      <c r="A715" s="1134"/>
      <c r="B715" s="1235"/>
      <c r="C715" s="1134"/>
      <c r="D715" s="1134"/>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row>
    <row r="716" spans="1:26" ht="15.75" x14ac:dyDescent="0.25">
      <c r="A716" s="1134"/>
      <c r="B716" s="1235"/>
      <c r="C716" s="1134"/>
      <c r="D716" s="1134"/>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row>
    <row r="717" spans="1:26" ht="15.75" x14ac:dyDescent="0.25">
      <c r="A717" s="1134"/>
      <c r="B717" s="1235"/>
      <c r="C717" s="1134"/>
      <c r="D717" s="1134"/>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row>
    <row r="718" spans="1:26" ht="15.75" x14ac:dyDescent="0.25">
      <c r="A718" s="1134"/>
      <c r="B718" s="1235"/>
      <c r="C718" s="1134"/>
      <c r="D718" s="1134"/>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row>
    <row r="719" spans="1:26" ht="15.75" x14ac:dyDescent="0.25">
      <c r="A719" s="1134"/>
      <c r="B719" s="1235"/>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row>
    <row r="720" spans="1:26" ht="15.75" x14ac:dyDescent="0.25">
      <c r="A720" s="1134"/>
      <c r="B720" s="1235"/>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row>
    <row r="721" spans="1:26" ht="15.75" x14ac:dyDescent="0.25">
      <c r="A721" s="1134"/>
      <c r="B721" s="1235"/>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row>
    <row r="722" spans="1:26" ht="15.75" x14ac:dyDescent="0.25">
      <c r="A722" s="1134"/>
      <c r="B722" s="1235"/>
      <c r="C722" s="1134"/>
      <c r="D722" s="1134"/>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row>
    <row r="723" spans="1:26" ht="15.75" x14ac:dyDescent="0.25">
      <c r="A723" s="1134"/>
      <c r="B723" s="1235"/>
      <c r="C723" s="1134"/>
      <c r="D723" s="1134"/>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row>
    <row r="724" spans="1:26" ht="15.75" x14ac:dyDescent="0.25">
      <c r="A724" s="1134"/>
      <c r="B724" s="1235"/>
      <c r="C724" s="1134"/>
      <c r="D724" s="1134"/>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row>
    <row r="725" spans="1:26" ht="15.75" x14ac:dyDescent="0.25">
      <c r="A725" s="1134"/>
      <c r="B725" s="1235"/>
      <c r="C725" s="1134"/>
      <c r="D725" s="1134"/>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row>
    <row r="726" spans="1:26" ht="15.75" x14ac:dyDescent="0.25">
      <c r="A726" s="1134"/>
      <c r="B726" s="1235"/>
      <c r="C726" s="1134"/>
      <c r="D726" s="1134"/>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row>
    <row r="727" spans="1:26" ht="15.75" x14ac:dyDescent="0.25">
      <c r="A727" s="1134"/>
      <c r="B727" s="1235"/>
      <c r="C727" s="1134"/>
      <c r="D727" s="1134"/>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row>
    <row r="728" spans="1:26" ht="15.75" x14ac:dyDescent="0.25">
      <c r="A728" s="1134"/>
      <c r="B728" s="1235"/>
      <c r="C728" s="1134"/>
      <c r="D728" s="1134"/>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row>
    <row r="729" spans="1:26" ht="15.75" x14ac:dyDescent="0.25">
      <c r="A729" s="1134"/>
      <c r="B729" s="1235"/>
      <c r="C729" s="1134"/>
      <c r="D729" s="1134"/>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row>
    <row r="730" spans="1:26" ht="15.75" x14ac:dyDescent="0.25">
      <c r="A730" s="1134"/>
      <c r="B730" s="1235"/>
      <c r="C730" s="1134"/>
      <c r="D730" s="1134"/>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row>
    <row r="731" spans="1:26" ht="15.75" x14ac:dyDescent="0.25">
      <c r="A731" s="1134"/>
      <c r="B731" s="1235"/>
      <c r="C731" s="1134"/>
      <c r="D731" s="1134"/>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row>
    <row r="732" spans="1:26" ht="15.75" x14ac:dyDescent="0.25">
      <c r="A732" s="1134"/>
      <c r="B732" s="1235"/>
      <c r="C732" s="1134"/>
      <c r="D732" s="1134"/>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row>
    <row r="733" spans="1:26" ht="15.75" x14ac:dyDescent="0.25">
      <c r="A733" s="1134"/>
      <c r="B733" s="1235"/>
      <c r="C733" s="1134"/>
      <c r="D733" s="1134"/>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row>
    <row r="734" spans="1:26" ht="15.75" x14ac:dyDescent="0.25">
      <c r="A734" s="1134"/>
      <c r="B734" s="1235"/>
      <c r="C734" s="1134"/>
      <c r="D734" s="1134"/>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row>
    <row r="735" spans="1:26" ht="15.75" x14ac:dyDescent="0.25">
      <c r="A735" s="1134"/>
      <c r="B735" s="1235"/>
      <c r="C735" s="1134"/>
      <c r="D735" s="1134"/>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row>
    <row r="736" spans="1:26" ht="15.75" x14ac:dyDescent="0.25">
      <c r="A736" s="1134"/>
      <c r="B736" s="1235"/>
      <c r="C736" s="1134"/>
      <c r="D736" s="1134"/>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row>
    <row r="737" spans="1:26" ht="15.75" x14ac:dyDescent="0.25">
      <c r="A737" s="1134"/>
      <c r="B737" s="1235"/>
      <c r="C737" s="1134"/>
      <c r="D737" s="1134"/>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row>
    <row r="738" spans="1:26" ht="15.75" x14ac:dyDescent="0.25">
      <c r="A738" s="1134"/>
      <c r="B738" s="1235"/>
      <c r="C738" s="1134"/>
      <c r="D738" s="1134"/>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row>
    <row r="739" spans="1:26" ht="15.75" x14ac:dyDescent="0.25">
      <c r="A739" s="1134"/>
      <c r="B739" s="1235"/>
      <c r="C739" s="1134"/>
      <c r="D739" s="1134"/>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row>
    <row r="740" spans="1:26" ht="15.75" x14ac:dyDescent="0.25">
      <c r="A740" s="1134"/>
      <c r="B740" s="1235"/>
      <c r="C740" s="1134"/>
      <c r="D740" s="1134"/>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row>
    <row r="741" spans="1:26" ht="15.75" x14ac:dyDescent="0.25">
      <c r="A741" s="1134"/>
      <c r="B741" s="1235"/>
      <c r="C741" s="1134"/>
      <c r="D741" s="1134"/>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row>
    <row r="742" spans="1:26" ht="15.75" x14ac:dyDescent="0.25">
      <c r="A742" s="1134"/>
      <c r="B742" s="1235"/>
      <c r="C742" s="1134"/>
      <c r="D742" s="1134"/>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row>
    <row r="743" spans="1:26" ht="15.75" x14ac:dyDescent="0.25">
      <c r="A743" s="1134"/>
      <c r="B743" s="1235"/>
      <c r="C743" s="1134"/>
      <c r="D743" s="1134"/>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row>
    <row r="744" spans="1:26" ht="15.75" x14ac:dyDescent="0.25">
      <c r="A744" s="1134"/>
      <c r="B744" s="1235"/>
      <c r="C744" s="1134"/>
      <c r="D744" s="1134"/>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row>
    <row r="745" spans="1:26" ht="15.75" x14ac:dyDescent="0.25">
      <c r="A745" s="1134"/>
      <c r="B745" s="1235"/>
      <c r="C745" s="1134"/>
      <c r="D745" s="1134"/>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row>
    <row r="746" spans="1:26" ht="15.75" x14ac:dyDescent="0.25">
      <c r="A746" s="1134"/>
      <c r="B746" s="1235"/>
      <c r="C746" s="1134"/>
      <c r="D746" s="1134"/>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row>
    <row r="747" spans="1:26" ht="15.75" x14ac:dyDescent="0.25">
      <c r="A747" s="1134"/>
      <c r="B747" s="1235"/>
      <c r="C747" s="1134"/>
      <c r="D747" s="1134"/>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row>
    <row r="748" spans="1:26" ht="15.75" x14ac:dyDescent="0.25">
      <c r="A748" s="1134"/>
      <c r="B748" s="1235"/>
      <c r="C748" s="1134"/>
      <c r="D748" s="1134"/>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row>
    <row r="749" spans="1:26" ht="15.75" x14ac:dyDescent="0.25">
      <c r="A749" s="1134"/>
      <c r="B749" s="1235"/>
      <c r="C749" s="1134"/>
      <c r="D749" s="1134"/>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row>
    <row r="750" spans="1:26" ht="15.75" x14ac:dyDescent="0.25">
      <c r="A750" s="1134"/>
      <c r="B750" s="1235"/>
      <c r="C750" s="1134"/>
      <c r="D750" s="1134"/>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row>
    <row r="751" spans="1:26" ht="15.75" x14ac:dyDescent="0.25">
      <c r="A751" s="1134"/>
      <c r="B751" s="1235"/>
      <c r="C751" s="1134"/>
      <c r="D751" s="1134"/>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row>
    <row r="752" spans="1:26" ht="15.75" x14ac:dyDescent="0.25">
      <c r="A752" s="1134"/>
      <c r="B752" s="1235"/>
      <c r="C752" s="1134"/>
      <c r="D752" s="1134"/>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row>
    <row r="753" spans="1:26" ht="15.75" x14ac:dyDescent="0.25">
      <c r="A753" s="1134"/>
      <c r="B753" s="1235"/>
      <c r="C753" s="1134"/>
      <c r="D753" s="1134"/>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row>
    <row r="754" spans="1:26" ht="15.75" x14ac:dyDescent="0.25">
      <c r="A754" s="1134"/>
      <c r="B754" s="1235"/>
      <c r="C754" s="1134"/>
      <c r="D754" s="1134"/>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row>
    <row r="755" spans="1:26" ht="15.75" x14ac:dyDescent="0.25">
      <c r="A755" s="1134"/>
      <c r="B755" s="1235"/>
      <c r="C755" s="1134"/>
      <c r="D755" s="1134"/>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row>
    <row r="756" spans="1:26" ht="15.75" x14ac:dyDescent="0.25">
      <c r="A756" s="1134"/>
      <c r="B756" s="1235"/>
      <c r="C756" s="1134"/>
      <c r="D756" s="1134"/>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row>
    <row r="757" spans="1:26" ht="15.75" x14ac:dyDescent="0.25">
      <c r="A757" s="1134"/>
      <c r="B757" s="1235"/>
      <c r="C757" s="1134"/>
      <c r="D757" s="1134"/>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row>
    <row r="758" spans="1:26" ht="15.75" x14ac:dyDescent="0.25">
      <c r="A758" s="1134"/>
      <c r="B758" s="1235"/>
      <c r="C758" s="1134"/>
      <c r="D758" s="1134"/>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row>
    <row r="759" spans="1:26" ht="15.75" x14ac:dyDescent="0.25">
      <c r="A759" s="1134"/>
      <c r="B759" s="1235"/>
      <c r="C759" s="1134"/>
      <c r="D759" s="1134"/>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row>
    <row r="760" spans="1:26" ht="15.75" x14ac:dyDescent="0.25">
      <c r="A760" s="1134"/>
      <c r="B760" s="1235"/>
      <c r="C760" s="1134"/>
      <c r="D760" s="1134"/>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row>
    <row r="761" spans="1:26" ht="15.75" x14ac:dyDescent="0.25">
      <c r="A761" s="1134"/>
      <c r="B761" s="1235"/>
      <c r="C761" s="1134"/>
      <c r="D761" s="1134"/>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row>
    <row r="762" spans="1:26" ht="15.75" x14ac:dyDescent="0.25">
      <c r="A762" s="1134"/>
      <c r="B762" s="1235"/>
      <c r="C762" s="1134"/>
      <c r="D762" s="1134"/>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row>
    <row r="763" spans="1:26" ht="15.75" x14ac:dyDescent="0.25">
      <c r="A763" s="1134"/>
      <c r="B763" s="1235"/>
      <c r="C763" s="1134"/>
      <c r="D763" s="1134"/>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row>
    <row r="764" spans="1:26" ht="15.75" x14ac:dyDescent="0.25">
      <c r="A764" s="1134"/>
      <c r="B764" s="1235"/>
      <c r="C764" s="1134"/>
      <c r="D764" s="1134"/>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row>
    <row r="765" spans="1:26" ht="15.75" x14ac:dyDescent="0.25">
      <c r="A765" s="1134"/>
      <c r="B765" s="1235"/>
      <c r="C765" s="1134"/>
      <c r="D765" s="1134"/>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row>
    <row r="766" spans="1:26" ht="15.75" x14ac:dyDescent="0.25">
      <c r="A766" s="1134"/>
      <c r="B766" s="1235"/>
      <c r="C766" s="1134"/>
      <c r="D766" s="1134"/>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row>
    <row r="767" spans="1:26" ht="15.75" x14ac:dyDescent="0.25">
      <c r="A767" s="1134"/>
      <c r="B767" s="1235"/>
      <c r="C767" s="1134"/>
      <c r="D767" s="1134"/>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row>
    <row r="768" spans="1:26" ht="15.75" x14ac:dyDescent="0.25">
      <c r="A768" s="1134"/>
      <c r="B768" s="1235"/>
      <c r="C768" s="1134"/>
      <c r="D768" s="1134"/>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row>
    <row r="769" spans="1:26" ht="15.75" x14ac:dyDescent="0.25">
      <c r="A769" s="1134"/>
      <c r="B769" s="1235"/>
      <c r="C769" s="1134"/>
      <c r="D769" s="1134"/>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row>
    <row r="770" spans="1:26" ht="15.75" x14ac:dyDescent="0.25">
      <c r="A770" s="1134"/>
      <c r="B770" s="1235"/>
      <c r="C770" s="1134"/>
      <c r="D770" s="1134"/>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row>
    <row r="771" spans="1:26" ht="15.75" x14ac:dyDescent="0.25">
      <c r="A771" s="1134"/>
      <c r="B771" s="1235"/>
      <c r="C771" s="1134"/>
      <c r="D771" s="1134"/>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row>
    <row r="772" spans="1:26" ht="15.75" x14ac:dyDescent="0.25">
      <c r="A772" s="1134"/>
      <c r="B772" s="1235"/>
      <c r="C772" s="1134"/>
      <c r="D772" s="1134"/>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row>
    <row r="773" spans="1:26" ht="15.75" x14ac:dyDescent="0.25">
      <c r="A773" s="1134"/>
      <c r="B773" s="1235"/>
      <c r="C773" s="1134"/>
      <c r="D773" s="1134"/>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row>
    <row r="774" spans="1:26" ht="15.75" x14ac:dyDescent="0.25">
      <c r="A774" s="1134"/>
      <c r="B774" s="1235"/>
      <c r="C774" s="1134"/>
      <c r="D774" s="1134"/>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row>
    <row r="775" spans="1:26" ht="15.75" x14ac:dyDescent="0.25">
      <c r="A775" s="1134"/>
      <c r="B775" s="1235"/>
      <c r="C775" s="1134"/>
      <c r="D775" s="1134"/>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row>
    <row r="776" spans="1:26" ht="15.75" x14ac:dyDescent="0.25">
      <c r="A776" s="1134"/>
      <c r="B776" s="1235"/>
      <c r="C776" s="1134"/>
      <c r="D776" s="1134"/>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row>
    <row r="777" spans="1:26" ht="15.75" x14ac:dyDescent="0.25">
      <c r="A777" s="1134"/>
      <c r="B777" s="1235"/>
      <c r="C777" s="1134"/>
      <c r="D777" s="1134"/>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row>
    <row r="778" spans="1:26" ht="15.75" x14ac:dyDescent="0.25">
      <c r="A778" s="1134"/>
      <c r="B778" s="1235"/>
      <c r="C778" s="1134"/>
      <c r="D778" s="1134"/>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row>
    <row r="779" spans="1:26" ht="15.75" x14ac:dyDescent="0.25">
      <c r="A779" s="1134"/>
      <c r="B779" s="1235"/>
      <c r="C779" s="1134"/>
      <c r="D779" s="1134"/>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row>
    <row r="780" spans="1:26" ht="15.75" x14ac:dyDescent="0.25">
      <c r="A780" s="1134"/>
      <c r="B780" s="1235"/>
      <c r="C780" s="1134"/>
      <c r="D780" s="1134"/>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row>
    <row r="781" spans="1:26" ht="15.75" x14ac:dyDescent="0.25">
      <c r="A781" s="1134"/>
      <c r="B781" s="1235"/>
      <c r="C781" s="1134"/>
      <c r="D781" s="1134"/>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row>
    <row r="782" spans="1:26" ht="15.75" x14ac:dyDescent="0.25">
      <c r="A782" s="1134"/>
      <c r="B782" s="1235"/>
      <c r="C782" s="1134"/>
      <c r="D782" s="1134"/>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row>
    <row r="783" spans="1:26" ht="15.75" x14ac:dyDescent="0.25">
      <c r="A783" s="1134"/>
      <c r="B783" s="1235"/>
      <c r="C783" s="1134"/>
      <c r="D783" s="1134"/>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row>
    <row r="784" spans="1:26" ht="15.75" x14ac:dyDescent="0.25">
      <c r="A784" s="1134"/>
      <c r="B784" s="1235"/>
      <c r="C784" s="1134"/>
      <c r="D784" s="1134"/>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row>
    <row r="785" spans="1:26" ht="15.75" x14ac:dyDescent="0.25">
      <c r="A785" s="1134"/>
      <c r="B785" s="1235"/>
      <c r="C785" s="1134"/>
      <c r="D785" s="1134"/>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row>
    <row r="786" spans="1:26" ht="15.75" x14ac:dyDescent="0.25">
      <c r="A786" s="1134"/>
      <c r="B786" s="1235"/>
      <c r="C786" s="1134"/>
      <c r="D786" s="1134"/>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row>
    <row r="787" spans="1:26" ht="15.75" x14ac:dyDescent="0.25">
      <c r="A787" s="1134"/>
      <c r="B787" s="1235"/>
      <c r="C787" s="1134"/>
      <c r="D787" s="1134"/>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row>
    <row r="788" spans="1:26" ht="15.75" x14ac:dyDescent="0.25">
      <c r="A788" s="1134"/>
      <c r="B788" s="1235"/>
      <c r="C788" s="1134"/>
      <c r="D788" s="1134"/>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row>
    <row r="789" spans="1:26" ht="15.75" x14ac:dyDescent="0.25">
      <c r="A789" s="1134"/>
      <c r="B789" s="1235"/>
      <c r="C789" s="1134"/>
      <c r="D789" s="1134"/>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row>
    <row r="790" spans="1:26" ht="15.75" x14ac:dyDescent="0.25">
      <c r="A790" s="1134"/>
      <c r="B790" s="1235"/>
      <c r="C790" s="1134"/>
      <c r="D790" s="1134"/>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row>
    <row r="791" spans="1:26" ht="15.75" x14ac:dyDescent="0.25">
      <c r="A791" s="1134"/>
      <c r="B791" s="1235"/>
      <c r="C791" s="1134"/>
      <c r="D791" s="1134"/>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row>
    <row r="792" spans="1:26" ht="15.75" x14ac:dyDescent="0.25">
      <c r="A792" s="1134"/>
      <c r="B792" s="1235"/>
      <c r="C792" s="1134"/>
      <c r="D792" s="1134"/>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row>
    <row r="793" spans="1:26" ht="15.75" x14ac:dyDescent="0.25">
      <c r="A793" s="1134"/>
      <c r="B793" s="1235"/>
      <c r="C793" s="1134"/>
      <c r="D793" s="1134"/>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row>
    <row r="794" spans="1:26" ht="15.75" x14ac:dyDescent="0.25">
      <c r="A794" s="1134"/>
      <c r="B794" s="1235"/>
      <c r="C794" s="1134"/>
      <c r="D794" s="1134"/>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row>
    <row r="795" spans="1:26" ht="15.75" x14ac:dyDescent="0.25">
      <c r="A795" s="1134"/>
      <c r="B795" s="1235"/>
      <c r="C795" s="1134"/>
      <c r="D795" s="1134"/>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row>
    <row r="796" spans="1:26" ht="15.75" x14ac:dyDescent="0.25">
      <c r="A796" s="1134"/>
      <c r="B796" s="1235"/>
      <c r="C796" s="1134"/>
      <c r="D796" s="1134"/>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row>
    <row r="797" spans="1:26" ht="15.75" x14ac:dyDescent="0.25">
      <c r="A797" s="1134"/>
      <c r="B797" s="1235"/>
      <c r="C797" s="1134"/>
      <c r="D797" s="1134"/>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row>
    <row r="798" spans="1:26" ht="15.75" x14ac:dyDescent="0.25">
      <c r="A798" s="1134"/>
      <c r="B798" s="1235"/>
      <c r="C798" s="1134"/>
      <c r="D798" s="1134"/>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row>
    <row r="799" spans="1:26" ht="15.75" x14ac:dyDescent="0.25">
      <c r="A799" s="1134"/>
      <c r="B799" s="1235"/>
      <c r="C799" s="1134"/>
      <c r="D799" s="1134"/>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row>
    <row r="800" spans="1:26" ht="15.75" x14ac:dyDescent="0.25">
      <c r="A800" s="1134"/>
      <c r="B800" s="1235"/>
      <c r="C800" s="1134"/>
      <c r="D800" s="1134"/>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row>
    <row r="801" spans="1:26" ht="15.75" x14ac:dyDescent="0.25">
      <c r="A801" s="1134"/>
      <c r="B801" s="1235"/>
      <c r="C801" s="1134"/>
      <c r="D801" s="1134"/>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row>
    <row r="802" spans="1:26" ht="15.75" x14ac:dyDescent="0.25">
      <c r="A802" s="1134"/>
      <c r="B802" s="1235"/>
      <c r="C802" s="1134"/>
      <c r="D802" s="1134"/>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row>
    <row r="803" spans="1:26" ht="15.75" x14ac:dyDescent="0.25">
      <c r="A803" s="1134"/>
      <c r="B803" s="1235"/>
      <c r="C803" s="1134"/>
      <c r="D803" s="1134"/>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row>
    <row r="804" spans="1:26" ht="15.75" x14ac:dyDescent="0.25">
      <c r="A804" s="1134"/>
      <c r="B804" s="1235"/>
      <c r="C804" s="1134"/>
      <c r="D804" s="1134"/>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row>
    <row r="805" spans="1:26" ht="15.75" x14ac:dyDescent="0.25">
      <c r="A805" s="1134"/>
      <c r="B805" s="1235"/>
      <c r="C805" s="1134"/>
      <c r="D805" s="1134"/>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row>
    <row r="806" spans="1:26" ht="15.75" x14ac:dyDescent="0.25">
      <c r="A806" s="1134"/>
      <c r="B806" s="1235"/>
      <c r="C806" s="1134"/>
      <c r="D806" s="1134"/>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row>
    <row r="807" spans="1:26" ht="15.75" x14ac:dyDescent="0.25">
      <c r="A807" s="1134"/>
      <c r="B807" s="1235"/>
      <c r="C807" s="1134"/>
      <c r="D807" s="1134"/>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row>
    <row r="808" spans="1:26" ht="15.75" x14ac:dyDescent="0.25">
      <c r="A808" s="1134"/>
      <c r="B808" s="1235"/>
      <c r="C808" s="1134"/>
      <c r="D808" s="1134"/>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row>
    <row r="809" spans="1:26" ht="15.75" x14ac:dyDescent="0.25">
      <c r="A809" s="1134"/>
      <c r="B809" s="1235"/>
      <c r="C809" s="1134"/>
      <c r="D809" s="1134"/>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row>
    <row r="810" spans="1:26" ht="15.75" x14ac:dyDescent="0.25">
      <c r="A810" s="1134"/>
      <c r="B810" s="1235"/>
      <c r="C810" s="1134"/>
      <c r="D810" s="1134"/>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row>
    <row r="811" spans="1:26" ht="15.75" x14ac:dyDescent="0.25">
      <c r="A811" s="1134"/>
      <c r="B811" s="1235"/>
      <c r="C811" s="1134"/>
      <c r="D811" s="1134"/>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row>
    <row r="812" spans="1:26" ht="15.75" x14ac:dyDescent="0.25">
      <c r="A812" s="1134"/>
      <c r="B812" s="1235"/>
      <c r="C812" s="1134"/>
      <c r="D812" s="1134"/>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row>
    <row r="813" spans="1:26" ht="15.75" x14ac:dyDescent="0.25">
      <c r="A813" s="1134"/>
      <c r="B813" s="1235"/>
      <c r="C813" s="1134"/>
      <c r="D813" s="1134"/>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row>
    <row r="814" spans="1:26" ht="15.75" x14ac:dyDescent="0.25">
      <c r="A814" s="1134"/>
      <c r="B814" s="1235"/>
      <c r="C814" s="1134"/>
      <c r="D814" s="1134"/>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row>
    <row r="815" spans="1:26" ht="15.75" x14ac:dyDescent="0.25">
      <c r="A815" s="1134"/>
      <c r="B815" s="1235"/>
      <c r="C815" s="1134"/>
      <c r="D815" s="1134"/>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row>
    <row r="816" spans="1:26" ht="15.75" x14ac:dyDescent="0.25">
      <c r="A816" s="1134"/>
      <c r="B816" s="1235"/>
      <c r="C816" s="1134"/>
      <c r="D816" s="1134"/>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row>
    <row r="817" spans="1:26" ht="15.75" x14ac:dyDescent="0.25">
      <c r="A817" s="1134"/>
      <c r="B817" s="1235"/>
      <c r="C817" s="1134"/>
      <c r="D817" s="1134"/>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row>
    <row r="818" spans="1:26" ht="15.75" x14ac:dyDescent="0.25">
      <c r="A818" s="1134"/>
      <c r="B818" s="1235"/>
      <c r="C818" s="1134"/>
      <c r="D818" s="1134"/>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row>
    <row r="819" spans="1:26" ht="15.75" x14ac:dyDescent="0.25">
      <c r="A819" s="1134"/>
      <c r="B819" s="1235"/>
      <c r="C819" s="1134"/>
      <c r="D819" s="1134"/>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row>
    <row r="820" spans="1:26" ht="15.75" x14ac:dyDescent="0.25">
      <c r="A820" s="1134"/>
      <c r="B820" s="1235"/>
      <c r="C820" s="1134"/>
      <c r="D820" s="1134"/>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row>
    <row r="821" spans="1:26" ht="15.75" x14ac:dyDescent="0.25">
      <c r="A821" s="1134"/>
      <c r="B821" s="1235"/>
      <c r="C821" s="1134"/>
      <c r="D821" s="1134"/>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row>
    <row r="822" spans="1:26" ht="15.75" x14ac:dyDescent="0.25">
      <c r="A822" s="1134"/>
      <c r="B822" s="1235"/>
      <c r="C822" s="1134"/>
      <c r="D822" s="1134"/>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row>
    <row r="823" spans="1:26" ht="15.75" x14ac:dyDescent="0.25">
      <c r="A823" s="1134"/>
      <c r="B823" s="1235"/>
      <c r="C823" s="1134"/>
      <c r="D823" s="1134"/>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row>
    <row r="824" spans="1:26" ht="15.75" x14ac:dyDescent="0.25">
      <c r="A824" s="1134"/>
      <c r="B824" s="1235"/>
      <c r="C824" s="1134"/>
      <c r="D824" s="1134"/>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row>
    <row r="825" spans="1:26" ht="15.75" x14ac:dyDescent="0.25">
      <c r="A825" s="1134"/>
      <c r="B825" s="1235"/>
      <c r="C825" s="1134"/>
      <c r="D825" s="1134"/>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row>
    <row r="826" spans="1:26" ht="15.75" x14ac:dyDescent="0.25">
      <c r="A826" s="1134"/>
      <c r="B826" s="1235"/>
      <c r="C826" s="1134"/>
      <c r="D826" s="1134"/>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row>
    <row r="827" spans="1:26" ht="15.75" x14ac:dyDescent="0.25">
      <c r="A827" s="1134"/>
      <c r="B827" s="1235"/>
      <c r="C827" s="1134"/>
      <c r="D827" s="1134"/>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row>
    <row r="828" spans="1:26" ht="15.75" x14ac:dyDescent="0.25">
      <c r="A828" s="1134"/>
      <c r="B828" s="1235"/>
      <c r="C828" s="1134"/>
      <c r="D828" s="1134"/>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row>
    <row r="829" spans="1:26" ht="15.75" x14ac:dyDescent="0.25">
      <c r="A829" s="1134"/>
      <c r="B829" s="1235"/>
      <c r="C829" s="1134"/>
      <c r="D829" s="1134"/>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row>
    <row r="830" spans="1:26" ht="15.75" x14ac:dyDescent="0.25">
      <c r="A830" s="1134"/>
      <c r="B830" s="1235"/>
      <c r="C830" s="1134"/>
      <c r="D830" s="1134"/>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row>
    <row r="831" spans="1:26" ht="15.75" x14ac:dyDescent="0.25">
      <c r="A831" s="1134"/>
      <c r="B831" s="1235"/>
      <c r="C831" s="1134"/>
      <c r="D831" s="1134"/>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row>
    <row r="832" spans="1:26" ht="15.75" x14ac:dyDescent="0.25">
      <c r="A832" s="1134"/>
      <c r="B832" s="1235"/>
      <c r="C832" s="1134"/>
      <c r="D832" s="1134"/>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row>
    <row r="833" spans="1:26" ht="15.75" x14ac:dyDescent="0.25">
      <c r="A833" s="1134"/>
      <c r="B833" s="1235"/>
      <c r="C833" s="1134"/>
      <c r="D833" s="1134"/>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row>
    <row r="834" spans="1:26" ht="15.75" x14ac:dyDescent="0.25">
      <c r="A834" s="1134"/>
      <c r="B834" s="1235"/>
      <c r="C834" s="1134"/>
      <c r="D834" s="1134"/>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row>
    <row r="835" spans="1:26" ht="15.75" x14ac:dyDescent="0.25">
      <c r="A835" s="1134"/>
      <c r="B835" s="1235"/>
      <c r="C835" s="1134"/>
      <c r="D835" s="1134"/>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row>
    <row r="836" spans="1:26" ht="15.75" x14ac:dyDescent="0.25">
      <c r="A836" s="1134"/>
      <c r="B836" s="1235"/>
      <c r="C836" s="1134"/>
      <c r="D836" s="1134"/>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row>
    <row r="837" spans="1:26" ht="15.75" x14ac:dyDescent="0.25">
      <c r="A837" s="1134"/>
      <c r="B837" s="1235"/>
      <c r="C837" s="1134"/>
      <c r="D837" s="1134"/>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row>
    <row r="838" spans="1:26" ht="15.75" x14ac:dyDescent="0.25">
      <c r="A838" s="1134"/>
      <c r="B838" s="1235"/>
      <c r="C838" s="1134"/>
      <c r="D838" s="1134"/>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row>
    <row r="839" spans="1:26" ht="15.75" x14ac:dyDescent="0.25">
      <c r="A839" s="1134"/>
      <c r="B839" s="1235"/>
      <c r="C839" s="1134"/>
      <c r="D839" s="1134"/>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row>
    <row r="840" spans="1:26" ht="15.75" x14ac:dyDescent="0.25">
      <c r="A840" s="1134"/>
      <c r="B840" s="1235"/>
      <c r="C840" s="1134"/>
      <c r="D840" s="1134"/>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row>
    <row r="841" spans="1:26" ht="15.75" x14ac:dyDescent="0.25">
      <c r="A841" s="1134"/>
      <c r="B841" s="1235"/>
      <c r="C841" s="1134"/>
      <c r="D841" s="1134"/>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row>
    <row r="842" spans="1:26" ht="15.75" x14ac:dyDescent="0.25">
      <c r="A842" s="1134"/>
      <c r="B842" s="1235"/>
      <c r="C842" s="1134"/>
      <c r="D842" s="1134"/>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row>
    <row r="843" spans="1:26" ht="15.75" x14ac:dyDescent="0.25">
      <c r="A843" s="1134"/>
      <c r="B843" s="1235"/>
      <c r="C843" s="1134"/>
      <c r="D843" s="1134"/>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row>
    <row r="844" spans="1:26" ht="15.75" x14ac:dyDescent="0.25">
      <c r="A844" s="1134"/>
      <c r="B844" s="1235"/>
      <c r="C844" s="1134"/>
      <c r="D844" s="1134"/>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row>
    <row r="845" spans="1:26" ht="15.75" x14ac:dyDescent="0.25">
      <c r="A845" s="1134"/>
      <c r="B845" s="1235"/>
      <c r="C845" s="1134"/>
      <c r="D845" s="1134"/>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row>
    <row r="846" spans="1:26" ht="15.75" x14ac:dyDescent="0.25">
      <c r="A846" s="1134"/>
      <c r="B846" s="1235"/>
      <c r="C846" s="1134"/>
      <c r="D846" s="1134"/>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row>
    <row r="847" spans="1:26" ht="15.75" x14ac:dyDescent="0.25">
      <c r="A847" s="1134"/>
      <c r="B847" s="1235"/>
      <c r="C847" s="1134"/>
      <c r="D847" s="1134"/>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row>
    <row r="848" spans="1:26" ht="15.75" x14ac:dyDescent="0.25">
      <c r="A848" s="1134"/>
      <c r="B848" s="1235"/>
      <c r="C848" s="1134"/>
      <c r="D848" s="1134"/>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row>
    <row r="849" spans="1:26" ht="15.75" x14ac:dyDescent="0.25">
      <c r="A849" s="1134"/>
      <c r="B849" s="1235"/>
      <c r="C849" s="1134"/>
      <c r="D849" s="1134"/>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row>
    <row r="850" spans="1:26" ht="15.75" x14ac:dyDescent="0.25">
      <c r="A850" s="1134"/>
      <c r="B850" s="1235"/>
      <c r="C850" s="1134"/>
      <c r="D850" s="1134"/>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row>
    <row r="851" spans="1:26" ht="15.75" x14ac:dyDescent="0.25">
      <c r="A851" s="1134"/>
      <c r="B851" s="1235"/>
      <c r="C851" s="1134"/>
      <c r="D851" s="1134"/>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row>
    <row r="852" spans="1:26" ht="15.75" x14ac:dyDescent="0.25">
      <c r="A852" s="1134"/>
      <c r="B852" s="1235"/>
      <c r="C852" s="1134"/>
      <c r="D852" s="1134"/>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row>
    <row r="853" spans="1:26" ht="15.75" x14ac:dyDescent="0.25">
      <c r="A853" s="1134"/>
      <c r="B853" s="1235"/>
      <c r="C853" s="1134"/>
      <c r="D853" s="1134"/>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row>
    <row r="854" spans="1:26" ht="15.75" x14ac:dyDescent="0.25">
      <c r="A854" s="1134"/>
      <c r="B854" s="1235"/>
      <c r="C854" s="1134"/>
      <c r="D854" s="1134"/>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row>
    <row r="855" spans="1:26" ht="15.75" x14ac:dyDescent="0.25">
      <c r="A855" s="1134"/>
      <c r="B855" s="1235"/>
      <c r="C855" s="1134"/>
      <c r="D855" s="1134"/>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row>
    <row r="856" spans="1:26" ht="15.75" x14ac:dyDescent="0.25">
      <c r="A856" s="1134"/>
      <c r="B856" s="1235"/>
      <c r="C856" s="1134"/>
      <c r="D856" s="1134"/>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row>
    <row r="857" spans="1:26" ht="15.75" x14ac:dyDescent="0.25">
      <c r="A857" s="1134"/>
      <c r="B857" s="1235"/>
      <c r="C857" s="1134"/>
      <c r="D857" s="1134"/>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row>
    <row r="858" spans="1:26" ht="15.75" x14ac:dyDescent="0.25">
      <c r="A858" s="1134"/>
      <c r="B858" s="1235"/>
      <c r="C858" s="1134"/>
      <c r="D858" s="1134"/>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row>
    <row r="859" spans="1:26" ht="15.75" x14ac:dyDescent="0.25">
      <c r="A859" s="1134"/>
      <c r="B859" s="1235"/>
      <c r="C859" s="1134"/>
      <c r="D859" s="1134"/>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row>
    <row r="860" spans="1:26" ht="15.75" x14ac:dyDescent="0.25">
      <c r="A860" s="1134"/>
      <c r="B860" s="1235"/>
      <c r="C860" s="1134"/>
      <c r="D860" s="1134"/>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row>
    <row r="861" spans="1:26" ht="15.75" x14ac:dyDescent="0.25">
      <c r="A861" s="1134"/>
      <c r="B861" s="1235"/>
      <c r="C861" s="1134"/>
      <c r="D861" s="1134"/>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row>
    <row r="862" spans="1:26" ht="15.75" x14ac:dyDescent="0.25">
      <c r="A862" s="1134"/>
      <c r="B862" s="1235"/>
      <c r="C862" s="1134"/>
      <c r="D862" s="1134"/>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row>
    <row r="863" spans="1:26" ht="15.75" x14ac:dyDescent="0.25">
      <c r="A863" s="1134"/>
      <c r="B863" s="1235"/>
      <c r="C863" s="1134"/>
      <c r="D863" s="1134"/>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row>
    <row r="864" spans="1:26" ht="15.75" x14ac:dyDescent="0.25">
      <c r="A864" s="1134"/>
      <c r="B864" s="1235"/>
      <c r="C864" s="1134"/>
      <c r="D864" s="1134"/>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row>
    <row r="865" spans="1:26" ht="15.75" x14ac:dyDescent="0.25">
      <c r="A865" s="1134"/>
      <c r="B865" s="1235"/>
      <c r="C865" s="1134"/>
      <c r="D865" s="1134"/>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row>
    <row r="866" spans="1:26" ht="15.75" x14ac:dyDescent="0.25">
      <c r="A866" s="1134"/>
      <c r="B866" s="1235"/>
      <c r="C866" s="1134"/>
      <c r="D866" s="1134"/>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row>
    <row r="867" spans="1:26" ht="15.75" x14ac:dyDescent="0.25">
      <c r="A867" s="1134"/>
      <c r="B867" s="1235"/>
      <c r="C867" s="1134"/>
      <c r="D867" s="1134"/>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row>
    <row r="868" spans="1:26" ht="15.75" x14ac:dyDescent="0.25">
      <c r="A868" s="1134"/>
      <c r="B868" s="1235"/>
      <c r="C868" s="1134"/>
      <c r="D868" s="1134"/>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row>
    <row r="869" spans="1:26" ht="15.75" x14ac:dyDescent="0.25">
      <c r="A869" s="1134"/>
      <c r="B869" s="1235"/>
      <c r="C869" s="1134"/>
      <c r="D869" s="1134"/>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row>
    <row r="870" spans="1:26" ht="15.75" x14ac:dyDescent="0.25">
      <c r="A870" s="1134"/>
      <c r="B870" s="1235"/>
      <c r="C870" s="1134"/>
      <c r="D870" s="1134"/>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row>
    <row r="871" spans="1:26" ht="15.75" x14ac:dyDescent="0.25">
      <c r="A871" s="1134"/>
      <c r="B871" s="1235"/>
      <c r="C871" s="1134"/>
      <c r="D871" s="1134"/>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row>
    <row r="872" spans="1:26" ht="15.75" x14ac:dyDescent="0.25">
      <c r="A872" s="1134"/>
      <c r="B872" s="1235"/>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row>
    <row r="873" spans="1:26" ht="15.75" x14ac:dyDescent="0.25">
      <c r="A873" s="1134"/>
      <c r="B873" s="1235"/>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row>
    <row r="874" spans="1:26" ht="15.75" x14ac:dyDescent="0.25">
      <c r="A874" s="1134"/>
      <c r="B874" s="1235"/>
      <c r="C874" s="1134"/>
      <c r="D874" s="1134"/>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row>
    <row r="875" spans="1:26" ht="15.75" x14ac:dyDescent="0.25">
      <c r="A875" s="1134"/>
      <c r="B875" s="1235"/>
      <c r="C875" s="1134"/>
      <c r="D875" s="1134"/>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row>
    <row r="876" spans="1:26" ht="15.75" x14ac:dyDescent="0.25">
      <c r="A876" s="1134"/>
      <c r="B876" s="1235"/>
      <c r="C876" s="1134"/>
      <c r="D876" s="1134"/>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row>
    <row r="877" spans="1:26" ht="15.75" x14ac:dyDescent="0.25">
      <c r="A877" s="1134"/>
      <c r="B877" s="1235"/>
      <c r="C877" s="1134"/>
      <c r="D877" s="1134"/>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row>
    <row r="878" spans="1:26" ht="15.75" x14ac:dyDescent="0.25">
      <c r="A878" s="1134"/>
      <c r="B878" s="1235"/>
      <c r="C878" s="1134"/>
      <c r="D878" s="1134"/>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row>
    <row r="879" spans="1:26" ht="15.75" x14ac:dyDescent="0.25">
      <c r="A879" s="1134"/>
      <c r="B879" s="1235"/>
      <c r="C879" s="1134"/>
      <c r="D879" s="1134"/>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row>
    <row r="880" spans="1:26" ht="15.75" x14ac:dyDescent="0.25">
      <c r="A880" s="1134"/>
      <c r="B880" s="1235"/>
      <c r="C880" s="1134"/>
      <c r="D880" s="1134"/>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row>
    <row r="881" spans="1:26" ht="15.75" x14ac:dyDescent="0.25">
      <c r="A881" s="1134"/>
      <c r="B881" s="1235"/>
      <c r="C881" s="1134"/>
      <c r="D881" s="1134"/>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row>
    <row r="882" spans="1:26" ht="15.75" x14ac:dyDescent="0.25">
      <c r="A882" s="1134"/>
      <c r="B882" s="1235"/>
      <c r="C882" s="1134"/>
      <c r="D882" s="1134"/>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row>
    <row r="883" spans="1:26" ht="15.75" x14ac:dyDescent="0.25">
      <c r="A883" s="1134"/>
      <c r="B883" s="1235"/>
      <c r="C883" s="1134"/>
      <c r="D883" s="1134"/>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row>
    <row r="884" spans="1:26" ht="15.75" x14ac:dyDescent="0.25">
      <c r="A884" s="1134"/>
      <c r="B884" s="1235"/>
      <c r="C884" s="1134"/>
      <c r="D884" s="1134"/>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row>
    <row r="885" spans="1:26" ht="15.75" x14ac:dyDescent="0.25">
      <c r="A885" s="1134"/>
      <c r="B885" s="1235"/>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row>
    <row r="886" spans="1:26" ht="15.75" x14ac:dyDescent="0.25">
      <c r="A886" s="1134"/>
      <c r="B886" s="1235"/>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row>
    <row r="887" spans="1:26" ht="15.75" x14ac:dyDescent="0.25">
      <c r="A887" s="1134"/>
      <c r="B887" s="1235"/>
      <c r="C887" s="1134"/>
      <c r="D887" s="1134"/>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row>
    <row r="888" spans="1:26" ht="15.75" x14ac:dyDescent="0.25">
      <c r="A888" s="1134"/>
      <c r="B888" s="1235"/>
      <c r="C888" s="1134"/>
      <c r="D888" s="1134"/>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row>
    <row r="889" spans="1:26" ht="15.75" x14ac:dyDescent="0.25">
      <c r="A889" s="1134"/>
      <c r="B889" s="1235"/>
      <c r="C889" s="1134"/>
      <c r="D889" s="1134"/>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row>
    <row r="890" spans="1:26" ht="15.75" x14ac:dyDescent="0.25">
      <c r="A890" s="1134"/>
      <c r="B890" s="1235"/>
      <c r="C890" s="1134"/>
      <c r="D890" s="1134"/>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row>
    <row r="891" spans="1:26" ht="15.75" x14ac:dyDescent="0.25">
      <c r="A891" s="1134"/>
      <c r="B891" s="1235"/>
      <c r="C891" s="1134"/>
      <c r="D891" s="1134"/>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row>
    <row r="892" spans="1:26" ht="15.75" x14ac:dyDescent="0.25">
      <c r="A892" s="1134"/>
      <c r="B892" s="1235"/>
      <c r="C892" s="1134"/>
      <c r="D892" s="1134"/>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row>
    <row r="893" spans="1:26" ht="15.75" x14ac:dyDescent="0.25">
      <c r="A893" s="1134"/>
      <c r="B893" s="1235"/>
      <c r="C893" s="1134"/>
      <c r="D893" s="1134"/>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row>
    <row r="894" spans="1:26" ht="15.75" x14ac:dyDescent="0.25">
      <c r="A894" s="1134"/>
      <c r="B894" s="1235"/>
      <c r="C894" s="1134"/>
      <c r="D894" s="1134"/>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row>
    <row r="895" spans="1:26" ht="15.75" x14ac:dyDescent="0.25">
      <c r="A895" s="1134"/>
      <c r="B895" s="1235"/>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row>
    <row r="896" spans="1:26" ht="15.75" x14ac:dyDescent="0.25">
      <c r="A896" s="1134"/>
      <c r="B896" s="1235"/>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row>
    <row r="897" spans="1:26" ht="15.75" x14ac:dyDescent="0.25">
      <c r="A897" s="1134"/>
      <c r="B897" s="1235"/>
      <c r="C897" s="1134"/>
      <c r="D897" s="1134"/>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row>
    <row r="898" spans="1:26" ht="15.75" x14ac:dyDescent="0.25">
      <c r="A898" s="1134"/>
      <c r="B898" s="1235"/>
      <c r="C898" s="1134"/>
      <c r="D898" s="1134"/>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row>
    <row r="899" spans="1:26" ht="15.75" x14ac:dyDescent="0.25">
      <c r="A899" s="1134"/>
      <c r="B899" s="1235"/>
      <c r="C899" s="1134"/>
      <c r="D899" s="1134"/>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row>
    <row r="900" spans="1:26" ht="15.75" x14ac:dyDescent="0.25">
      <c r="A900" s="1134"/>
      <c r="B900" s="1235"/>
      <c r="C900" s="1134"/>
      <c r="D900" s="1134"/>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row>
    <row r="901" spans="1:26" ht="15.75" x14ac:dyDescent="0.25">
      <c r="A901" s="1134"/>
      <c r="B901" s="1235"/>
      <c r="C901" s="1134"/>
      <c r="D901" s="1134"/>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row>
    <row r="902" spans="1:26" ht="15.75" x14ac:dyDescent="0.25">
      <c r="A902" s="1134"/>
      <c r="B902" s="1235"/>
      <c r="C902" s="1134"/>
      <c r="D902" s="1134"/>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row>
    <row r="903" spans="1:26" ht="15.75" x14ac:dyDescent="0.25">
      <c r="A903" s="1134"/>
      <c r="B903" s="1235"/>
      <c r="C903" s="1134"/>
      <c r="D903" s="1134"/>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row>
    <row r="904" spans="1:26" ht="15.75" x14ac:dyDescent="0.25">
      <c r="A904" s="1134"/>
      <c r="B904" s="1235"/>
      <c r="C904" s="1134"/>
      <c r="D904" s="1134"/>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row>
    <row r="905" spans="1:26" ht="15.75" x14ac:dyDescent="0.25">
      <c r="A905" s="1134"/>
      <c r="B905" s="1235"/>
      <c r="C905" s="1134"/>
      <c r="D905" s="1134"/>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row>
    <row r="906" spans="1:26" ht="15.75" x14ac:dyDescent="0.25">
      <c r="A906" s="1134"/>
      <c r="B906" s="1235"/>
      <c r="C906" s="1134"/>
      <c r="D906" s="1134"/>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row>
    <row r="907" spans="1:26" ht="15.75" x14ac:dyDescent="0.25">
      <c r="A907" s="1134"/>
      <c r="B907" s="1235"/>
      <c r="C907" s="1134"/>
      <c r="D907" s="1134"/>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row>
    <row r="908" spans="1:26" ht="15.75" x14ac:dyDescent="0.25">
      <c r="A908" s="1134"/>
      <c r="B908" s="1235"/>
      <c r="C908" s="1134"/>
      <c r="D908" s="1134"/>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row>
    <row r="909" spans="1:26" ht="15.75" x14ac:dyDescent="0.25">
      <c r="A909" s="1134"/>
      <c r="B909" s="1235"/>
      <c r="C909" s="1134"/>
      <c r="D909" s="1134"/>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row>
    <row r="910" spans="1:26" ht="15.75" x14ac:dyDescent="0.25">
      <c r="A910" s="1134"/>
      <c r="B910" s="1235"/>
      <c r="C910" s="1134"/>
      <c r="D910" s="1134"/>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row>
    <row r="911" spans="1:26" ht="15.75" x14ac:dyDescent="0.25">
      <c r="A911" s="1134"/>
      <c r="B911" s="1235"/>
      <c r="C911" s="1134"/>
      <c r="D911" s="1134"/>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row>
    <row r="912" spans="1:26" ht="15.75" x14ac:dyDescent="0.25">
      <c r="A912" s="1134"/>
      <c r="B912" s="1235"/>
      <c r="C912" s="1134"/>
      <c r="D912" s="1134"/>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row>
    <row r="913" spans="1:26" ht="15.75" x14ac:dyDescent="0.25">
      <c r="A913" s="1134"/>
      <c r="B913" s="1235"/>
      <c r="C913" s="1134"/>
      <c r="D913" s="1134"/>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row>
    <row r="914" spans="1:26" ht="15.75" x14ac:dyDescent="0.25">
      <c r="A914" s="1134"/>
      <c r="B914" s="1235"/>
      <c r="C914" s="1134"/>
      <c r="D914" s="1134"/>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row>
    <row r="915" spans="1:26" ht="15.75" x14ac:dyDescent="0.25">
      <c r="A915" s="1134"/>
      <c r="B915" s="1235"/>
      <c r="C915" s="1134"/>
      <c r="D915" s="1134"/>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row>
    <row r="916" spans="1:26" ht="15.75" x14ac:dyDescent="0.25">
      <c r="A916" s="1134"/>
      <c r="B916" s="1235"/>
      <c r="C916" s="1134"/>
      <c r="D916" s="1134"/>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row>
    <row r="917" spans="1:26" ht="15.75" x14ac:dyDescent="0.25">
      <c r="A917" s="1134"/>
      <c r="B917" s="1235"/>
      <c r="C917" s="1134"/>
      <c r="D917" s="1134"/>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row>
    <row r="918" spans="1:26" ht="15.75" x14ac:dyDescent="0.25">
      <c r="A918" s="1134"/>
      <c r="B918" s="1235"/>
      <c r="C918" s="1134"/>
      <c r="D918" s="1134"/>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row>
    <row r="919" spans="1:26" ht="15.75" x14ac:dyDescent="0.25">
      <c r="A919" s="1134"/>
      <c r="B919" s="1235"/>
      <c r="C919" s="1134"/>
      <c r="D919" s="1134"/>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row>
    <row r="920" spans="1:26" ht="15.75" x14ac:dyDescent="0.25">
      <c r="A920" s="1134"/>
      <c r="B920" s="1235"/>
      <c r="C920" s="1134"/>
      <c r="D920" s="1134"/>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row>
    <row r="921" spans="1:26" ht="15.75" x14ac:dyDescent="0.25">
      <c r="A921" s="1134"/>
      <c r="B921" s="1235"/>
      <c r="C921" s="1134"/>
      <c r="D921" s="1134"/>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row>
    <row r="922" spans="1:26" ht="15.75" x14ac:dyDescent="0.25">
      <c r="A922" s="1134"/>
      <c r="B922" s="1235"/>
      <c r="C922" s="1134"/>
      <c r="D922" s="1134"/>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row>
    <row r="923" spans="1:26" ht="15.75" x14ac:dyDescent="0.25">
      <c r="A923" s="1134"/>
      <c r="B923" s="1235"/>
      <c r="C923" s="1134"/>
      <c r="D923" s="1134"/>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row>
    <row r="924" spans="1:26" ht="15.75" x14ac:dyDescent="0.25">
      <c r="A924" s="1134"/>
      <c r="B924" s="1235"/>
      <c r="C924" s="1134"/>
      <c r="D924" s="1134"/>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row>
    <row r="925" spans="1:26" ht="15.75" x14ac:dyDescent="0.25">
      <c r="A925" s="1134"/>
      <c r="B925" s="1235"/>
      <c r="C925" s="1134"/>
      <c r="D925" s="1134"/>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row>
    <row r="926" spans="1:26" ht="15.75" x14ac:dyDescent="0.25">
      <c r="A926" s="1134"/>
      <c r="B926" s="1235"/>
      <c r="C926" s="1134"/>
      <c r="D926" s="1134"/>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row>
    <row r="927" spans="1:26" ht="15.75" x14ac:dyDescent="0.25">
      <c r="A927" s="1134"/>
      <c r="B927" s="1235"/>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row>
    <row r="928" spans="1:26" ht="15.75" x14ac:dyDescent="0.25">
      <c r="A928" s="1134"/>
      <c r="B928" s="1235"/>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row>
    <row r="929" spans="1:26" ht="15.75" x14ac:dyDescent="0.25">
      <c r="A929" s="1134"/>
      <c r="B929" s="1235"/>
      <c r="C929" s="1134"/>
      <c r="D929" s="1134"/>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row>
    <row r="930" spans="1:26" ht="15.75" x14ac:dyDescent="0.25">
      <c r="A930" s="1134"/>
      <c r="B930" s="1235"/>
      <c r="C930" s="1134"/>
      <c r="D930" s="1134"/>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row>
    <row r="931" spans="1:26" ht="15.75" x14ac:dyDescent="0.25">
      <c r="A931" s="1134"/>
      <c r="B931" s="1235"/>
      <c r="C931" s="1134"/>
      <c r="D931" s="1134"/>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row>
    <row r="932" spans="1:26" ht="15.75" x14ac:dyDescent="0.25">
      <c r="A932" s="1134"/>
      <c r="B932" s="1235"/>
      <c r="C932" s="1134"/>
      <c r="D932" s="1134"/>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row>
    <row r="933" spans="1:26" ht="15.75" x14ac:dyDescent="0.25">
      <c r="A933" s="1134"/>
      <c r="B933" s="1235"/>
      <c r="C933" s="1134"/>
      <c r="D933" s="1134"/>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row>
    <row r="934" spans="1:26" ht="15.75" x14ac:dyDescent="0.25">
      <c r="A934" s="1134"/>
      <c r="B934" s="1235"/>
      <c r="C934" s="1134"/>
      <c r="D934" s="1134"/>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row>
    <row r="935" spans="1:26" ht="15.75" x14ac:dyDescent="0.25">
      <c r="A935" s="1134"/>
      <c r="B935" s="1235"/>
      <c r="C935" s="1134"/>
      <c r="D935" s="1134"/>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row>
    <row r="936" spans="1:26" ht="15.75" x14ac:dyDescent="0.25">
      <c r="A936" s="1134"/>
      <c r="B936" s="1235"/>
      <c r="C936" s="1134"/>
      <c r="D936" s="1134"/>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row>
    <row r="937" spans="1:26" ht="15.75" x14ac:dyDescent="0.25">
      <c r="A937" s="1134"/>
      <c r="B937" s="1235"/>
      <c r="C937" s="1134"/>
      <c r="D937" s="1134"/>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row>
    <row r="938" spans="1:26" ht="15.75" x14ac:dyDescent="0.25">
      <c r="A938" s="1134"/>
      <c r="B938" s="1235"/>
      <c r="C938" s="1134"/>
      <c r="D938" s="1134"/>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row>
    <row r="939" spans="1:26" ht="15.75" x14ac:dyDescent="0.25">
      <c r="A939" s="1134"/>
      <c r="B939" s="1235"/>
      <c r="C939" s="1134"/>
      <c r="D939" s="1134"/>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row>
    <row r="940" spans="1:26" ht="15.75" x14ac:dyDescent="0.25">
      <c r="A940" s="1134"/>
      <c r="B940" s="1235"/>
      <c r="C940" s="1134"/>
      <c r="D940" s="1134"/>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row>
    <row r="941" spans="1:26" ht="15.75" x14ac:dyDescent="0.25">
      <c r="A941" s="1134"/>
      <c r="B941" s="1235"/>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row>
    <row r="942" spans="1:26" ht="15.75" x14ac:dyDescent="0.25">
      <c r="A942" s="1134"/>
      <c r="B942" s="1235"/>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row>
    <row r="943" spans="1:26" ht="15.75" x14ac:dyDescent="0.25">
      <c r="A943" s="1134"/>
      <c r="B943" s="1235"/>
      <c r="C943" s="1134"/>
      <c r="D943" s="1134"/>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row>
    <row r="944" spans="1:26" ht="15.75" x14ac:dyDescent="0.25">
      <c r="A944" s="1134"/>
      <c r="B944" s="1235"/>
      <c r="C944" s="1134"/>
      <c r="D944" s="1134"/>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row>
    <row r="945" spans="1:26" ht="15.75" x14ac:dyDescent="0.25">
      <c r="A945" s="1134"/>
      <c r="B945" s="1235"/>
      <c r="C945" s="1134"/>
      <c r="D945" s="1134"/>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row>
    <row r="946" spans="1:26" ht="15.75" x14ac:dyDescent="0.25">
      <c r="A946" s="1134"/>
      <c r="B946" s="1235"/>
      <c r="C946" s="1134"/>
      <c r="D946" s="1134"/>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row>
    <row r="947" spans="1:26" ht="15.75" x14ac:dyDescent="0.25">
      <c r="A947" s="1134"/>
      <c r="B947" s="1235"/>
      <c r="C947" s="1134"/>
      <c r="D947" s="1134"/>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row>
    <row r="948" spans="1:26" ht="15.75" x14ac:dyDescent="0.25">
      <c r="A948" s="1134"/>
      <c r="B948" s="1235"/>
      <c r="C948" s="1134"/>
      <c r="D948" s="1134"/>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row>
    <row r="949" spans="1:26" ht="15.75" x14ac:dyDescent="0.25">
      <c r="A949" s="1134"/>
      <c r="B949" s="1235"/>
      <c r="C949" s="1134"/>
      <c r="D949" s="1134"/>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row>
    <row r="950" spans="1:26" ht="15.75" x14ac:dyDescent="0.25">
      <c r="A950" s="1134"/>
      <c r="B950" s="1235"/>
      <c r="C950" s="1134"/>
      <c r="D950" s="1134"/>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row>
    <row r="951" spans="1:26" ht="15.75" x14ac:dyDescent="0.25">
      <c r="A951" s="1134"/>
      <c r="B951" s="1235"/>
      <c r="C951" s="1134"/>
      <c r="D951" s="1134"/>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row>
    <row r="952" spans="1:26" ht="15.75" x14ac:dyDescent="0.25">
      <c r="A952" s="1134"/>
      <c r="B952" s="1235"/>
      <c r="C952" s="1134"/>
      <c r="D952" s="1134"/>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row>
    <row r="953" spans="1:26" ht="15.75" x14ac:dyDescent="0.25">
      <c r="A953" s="1134"/>
      <c r="B953" s="1235"/>
      <c r="C953" s="1134"/>
      <c r="D953" s="1134"/>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row>
    <row r="954" spans="1:26" ht="15.75" x14ac:dyDescent="0.25">
      <c r="A954" s="1134"/>
      <c r="B954" s="1235"/>
      <c r="C954" s="1134"/>
      <c r="D954" s="1134"/>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row>
    <row r="955" spans="1:26" ht="15.75" x14ac:dyDescent="0.25">
      <c r="A955" s="1134"/>
      <c r="B955" s="1235"/>
      <c r="C955" s="1134"/>
      <c r="D955" s="1134"/>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row>
    <row r="956" spans="1:26" ht="15.75" x14ac:dyDescent="0.25">
      <c r="A956" s="1134"/>
      <c r="B956" s="1235"/>
      <c r="C956" s="1134"/>
      <c r="D956" s="1134"/>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row>
    <row r="957" spans="1:26" ht="15.75" x14ac:dyDescent="0.25">
      <c r="A957" s="1134"/>
      <c r="B957" s="1235"/>
      <c r="C957" s="1134"/>
      <c r="D957" s="1134"/>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row>
    <row r="958" spans="1:26" ht="15.75" x14ac:dyDescent="0.25">
      <c r="A958" s="1134"/>
      <c r="B958" s="1235"/>
      <c r="C958" s="1134"/>
      <c r="D958" s="1134"/>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row>
    <row r="959" spans="1:26" ht="15.75" x14ac:dyDescent="0.25">
      <c r="A959" s="1134"/>
      <c r="B959" s="1235"/>
      <c r="C959" s="1134"/>
      <c r="D959" s="1134"/>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row>
    <row r="960" spans="1:26" ht="15.75" x14ac:dyDescent="0.25">
      <c r="A960" s="1134"/>
      <c r="B960" s="1235"/>
      <c r="C960" s="1134"/>
      <c r="D960" s="1134"/>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row>
    <row r="961" spans="1:26" ht="15.75" x14ac:dyDescent="0.25">
      <c r="A961" s="1134"/>
      <c r="B961" s="1235"/>
      <c r="C961" s="1134"/>
      <c r="D961" s="1134"/>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row>
    <row r="962" spans="1:26" ht="15.75" x14ac:dyDescent="0.25">
      <c r="A962" s="1134"/>
      <c r="B962" s="1235"/>
      <c r="C962" s="1134"/>
      <c r="D962" s="1134"/>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row>
    <row r="963" spans="1:26" ht="15.75" x14ac:dyDescent="0.25">
      <c r="A963" s="1134"/>
      <c r="B963" s="1235"/>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row>
    <row r="964" spans="1:26" ht="15.75" x14ac:dyDescent="0.25">
      <c r="A964" s="1134"/>
      <c r="B964" s="1235"/>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row>
    <row r="965" spans="1:26" ht="15.75" x14ac:dyDescent="0.25">
      <c r="A965" s="1134"/>
      <c r="B965" s="1235"/>
      <c r="C965" s="1134"/>
      <c r="D965" s="1134"/>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row>
    <row r="966" spans="1:26" ht="15.75" x14ac:dyDescent="0.25">
      <c r="A966" s="1134"/>
      <c r="B966" s="1235"/>
      <c r="C966" s="1134"/>
      <c r="D966" s="1134"/>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row>
    <row r="967" spans="1:26" ht="15.75" x14ac:dyDescent="0.25">
      <c r="A967" s="1134"/>
      <c r="B967" s="1235"/>
      <c r="C967" s="1134"/>
      <c r="D967" s="1134"/>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row>
    <row r="968" spans="1:26" ht="15.75" x14ac:dyDescent="0.25">
      <c r="A968" s="1134"/>
      <c r="B968" s="1235"/>
      <c r="C968" s="1134"/>
      <c r="D968" s="1134"/>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row>
    <row r="969" spans="1:26" ht="15.75" x14ac:dyDescent="0.25">
      <c r="A969" s="1134"/>
      <c r="B969" s="1235"/>
      <c r="C969" s="1134"/>
      <c r="D969" s="1134"/>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row>
    <row r="970" spans="1:26" ht="15.75" x14ac:dyDescent="0.25">
      <c r="A970" s="1134"/>
      <c r="B970" s="1235"/>
      <c r="C970" s="1134"/>
      <c r="D970" s="1134"/>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row>
    <row r="971" spans="1:26" ht="15.75" x14ac:dyDescent="0.25">
      <c r="A971" s="1134"/>
      <c r="B971" s="1235"/>
      <c r="C971" s="1134"/>
      <c r="D971" s="1134"/>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row>
    <row r="972" spans="1:26" ht="15.75" x14ac:dyDescent="0.25">
      <c r="A972" s="1134"/>
      <c r="B972" s="1235"/>
      <c r="C972" s="1134"/>
      <c r="D972" s="1134"/>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row>
    <row r="973" spans="1:26" ht="15.75" x14ac:dyDescent="0.25">
      <c r="A973" s="1134"/>
      <c r="B973" s="1235"/>
      <c r="C973" s="1134"/>
      <c r="D973" s="1134"/>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row>
    <row r="974" spans="1:26" ht="15.75" x14ac:dyDescent="0.25">
      <c r="A974" s="1134"/>
      <c r="B974" s="1235"/>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row>
    <row r="975" spans="1:26" ht="15.75" x14ac:dyDescent="0.25">
      <c r="A975" s="1134"/>
      <c r="B975" s="1235"/>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row>
    <row r="976" spans="1:26" ht="15.75" x14ac:dyDescent="0.25">
      <c r="A976" s="1134"/>
      <c r="B976" s="1235"/>
      <c r="C976" s="1134"/>
      <c r="D976" s="1134"/>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row>
    <row r="977" spans="1:26" ht="15.75" x14ac:dyDescent="0.25">
      <c r="A977" s="1134"/>
      <c r="B977" s="1235"/>
      <c r="C977" s="1134"/>
      <c r="D977" s="1134"/>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row>
    <row r="978" spans="1:26" ht="15.75" x14ac:dyDescent="0.25">
      <c r="A978" s="1134"/>
      <c r="B978" s="1235"/>
      <c r="C978" s="1134"/>
      <c r="D978" s="1134"/>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row>
    <row r="979" spans="1:26" ht="15.75" x14ac:dyDescent="0.25">
      <c r="A979" s="1134"/>
      <c r="B979" s="1235"/>
      <c r="C979" s="1134"/>
      <c r="D979" s="1134"/>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row>
    <row r="980" spans="1:26" ht="15.75" x14ac:dyDescent="0.25">
      <c r="A980" s="1134"/>
      <c r="B980" s="1235"/>
      <c r="C980" s="1134"/>
      <c r="D980" s="1134"/>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row>
    <row r="981" spans="1:26" ht="15.75" x14ac:dyDescent="0.25">
      <c r="A981" s="1134"/>
      <c r="B981" s="1235"/>
      <c r="C981" s="1134"/>
      <c r="D981" s="1134"/>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row>
    <row r="982" spans="1:26" ht="15.75" x14ac:dyDescent="0.25">
      <c r="A982" s="1134"/>
      <c r="B982" s="1235"/>
      <c r="C982" s="1134"/>
      <c r="D982" s="1134"/>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row>
    <row r="983" spans="1:26" ht="15.75" x14ac:dyDescent="0.25">
      <c r="A983" s="1134"/>
      <c r="B983" s="1235"/>
      <c r="C983" s="1134"/>
      <c r="D983" s="1134"/>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row>
    <row r="984" spans="1:26" ht="15.75" x14ac:dyDescent="0.25">
      <c r="A984" s="1134"/>
      <c r="B984" s="1235"/>
      <c r="C984" s="1134"/>
      <c r="D984" s="1134"/>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row>
    <row r="985" spans="1:26" ht="15.75" x14ac:dyDescent="0.25">
      <c r="A985" s="1134"/>
      <c r="B985" s="1235"/>
      <c r="C985" s="1134"/>
      <c r="D985" s="1134"/>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row>
    <row r="986" spans="1:26" ht="15.75" x14ac:dyDescent="0.25">
      <c r="A986" s="1134"/>
      <c r="B986" s="1235"/>
      <c r="C986" s="1134"/>
      <c r="D986" s="1134"/>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row>
    <row r="987" spans="1:26" ht="15.75" x14ac:dyDescent="0.25">
      <c r="A987" s="1134"/>
      <c r="B987" s="1235"/>
      <c r="C987" s="1134"/>
      <c r="D987" s="1134"/>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row>
    <row r="988" spans="1:26" ht="15.75" x14ac:dyDescent="0.25">
      <c r="A988" s="1134"/>
      <c r="B988" s="1235"/>
      <c r="C988" s="1134"/>
      <c r="D988" s="1134"/>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row>
    <row r="989" spans="1:26" ht="15.75" x14ac:dyDescent="0.25">
      <c r="A989" s="1134"/>
      <c r="B989" s="1235"/>
      <c r="C989" s="1134"/>
      <c r="D989" s="1134"/>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row>
    <row r="990" spans="1:26" ht="15.75" x14ac:dyDescent="0.25">
      <c r="A990" s="1134"/>
      <c r="B990" s="1235"/>
      <c r="C990" s="1134"/>
      <c r="D990" s="1134"/>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row>
    <row r="991" spans="1:26" ht="15.75" x14ac:dyDescent="0.25">
      <c r="A991" s="1134"/>
      <c r="B991" s="1235"/>
      <c r="C991" s="1134"/>
      <c r="D991" s="1134"/>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row>
    <row r="992" spans="1:26" ht="15.75" x14ac:dyDescent="0.25">
      <c r="A992" s="1134"/>
      <c r="B992" s="1235"/>
      <c r="C992" s="1134"/>
      <c r="D992" s="1134"/>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row>
    <row r="993" spans="1:26" ht="15.75" x14ac:dyDescent="0.25">
      <c r="A993" s="1134"/>
      <c r="B993" s="1235"/>
      <c r="C993" s="1134"/>
      <c r="D993" s="1134"/>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row>
    <row r="994" spans="1:26" ht="15.75" x14ac:dyDescent="0.25">
      <c r="A994" s="1134"/>
      <c r="B994" s="1235"/>
      <c r="C994" s="1134"/>
      <c r="D994" s="1134"/>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row>
    <row r="995" spans="1:26" ht="15.75" x14ac:dyDescent="0.25">
      <c r="A995" s="1134"/>
      <c r="B995" s="1235"/>
      <c r="C995" s="1134"/>
      <c r="D995" s="1134"/>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row>
    <row r="996" spans="1:26" ht="15.75" x14ac:dyDescent="0.25">
      <c r="A996" s="1134"/>
      <c r="B996" s="1235"/>
      <c r="C996" s="1134"/>
      <c r="D996" s="1134"/>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row>
    <row r="997" spans="1:26" ht="15.75" x14ac:dyDescent="0.25">
      <c r="A997" s="1134"/>
      <c r="B997" s="1235"/>
      <c r="C997" s="1134"/>
      <c r="D997" s="1134"/>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row>
    <row r="998" spans="1:26" ht="15.75" x14ac:dyDescent="0.25">
      <c r="A998" s="1134"/>
      <c r="B998" s="1235"/>
      <c r="C998" s="1134"/>
      <c r="D998" s="1134"/>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row>
    <row r="999" spans="1:26" ht="15.75" x14ac:dyDescent="0.25">
      <c r="A999" s="1134"/>
      <c r="B999" s="1235"/>
      <c r="C999" s="1134"/>
      <c r="D999" s="1134"/>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row>
    <row r="1000" spans="1:26" ht="15.75" x14ac:dyDescent="0.25">
      <c r="A1000" s="1134"/>
      <c r="B1000" s="1235"/>
      <c r="C1000" s="1134"/>
      <c r="D1000" s="1134"/>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row>
    <row r="1001" spans="1:26" ht="15.75" x14ac:dyDescent="0.25">
      <c r="A1001" s="1134"/>
      <c r="B1001" s="1235"/>
      <c r="C1001" s="1134"/>
      <c r="D1001" s="1134"/>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7:M47"/>
    <mergeCell ref="C48:M48"/>
    <mergeCell ref="H39:I39"/>
    <mergeCell ref="B40:B43"/>
    <mergeCell ref="F41:F42"/>
    <mergeCell ref="G41:J42"/>
    <mergeCell ref="C45:M45"/>
    <mergeCell ref="L41:M42"/>
    <mergeCell ref="F38:G38"/>
    <mergeCell ref="C12:M12"/>
    <mergeCell ref="F18:L18"/>
    <mergeCell ref="C46:M46"/>
    <mergeCell ref="C44:M44"/>
    <mergeCell ref="A12:A48"/>
    <mergeCell ref="B13:B19"/>
    <mergeCell ref="B20:B23"/>
    <mergeCell ref="C58:M58"/>
    <mergeCell ref="C53:M53"/>
    <mergeCell ref="C54:M54"/>
    <mergeCell ref="A55:A57"/>
    <mergeCell ref="C55:M55"/>
    <mergeCell ref="C56:M56"/>
    <mergeCell ref="C57:M57"/>
    <mergeCell ref="A49:A54"/>
    <mergeCell ref="C49:M49"/>
    <mergeCell ref="C50:M50"/>
    <mergeCell ref="C51:M51"/>
    <mergeCell ref="C52:M52"/>
    <mergeCell ref="B27:B29"/>
  </mergeCells>
  <dataValidations count="2">
    <dataValidation type="list" allowBlank="1" showErrorMessage="1" sqref="C4 G41" xr:uid="{00000000-0002-0000-0800-000000000000}">
      <formula1>#REF!</formula1>
    </dataValidation>
    <dataValidation allowBlank="1" showErrorMessage="1" sqref="I7:M7 C7:D7" xr:uid="{00000000-0002-0000-0800-000001000000}"/>
  </dataValidations>
  <hyperlinks>
    <hyperlink ref="C53" r:id="rId1" xr:uid="{00000000-0004-0000-0800-000000000000}"/>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tint="-0.249977111117893"/>
  </sheetPr>
  <dimension ref="A1:U59"/>
  <sheetViews>
    <sheetView topLeftCell="A11" zoomScale="85" zoomScaleNormal="85" workbookViewId="0">
      <selection activeCell="C15" sqref="C15:M1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1" ht="16.5" thickBot="1" x14ac:dyDescent="0.3">
      <c r="A1" s="110"/>
      <c r="B1" s="109" t="s">
        <v>2029</v>
      </c>
      <c r="C1" s="123"/>
      <c r="D1" s="108"/>
      <c r="E1" s="108"/>
      <c r="F1" s="108"/>
      <c r="G1" s="108"/>
      <c r="H1" s="108"/>
      <c r="I1" s="108"/>
      <c r="J1" s="108"/>
      <c r="K1" s="108"/>
      <c r="L1" s="108"/>
      <c r="M1" s="107"/>
    </row>
    <row r="2" spans="1:21" ht="35.25" customHeight="1" x14ac:dyDescent="0.25">
      <c r="A2" s="1542" t="s">
        <v>67</v>
      </c>
      <c r="B2" s="106" t="s">
        <v>68</v>
      </c>
      <c r="C2" s="1828" t="s">
        <v>2030</v>
      </c>
      <c r="D2" s="1828"/>
      <c r="E2" s="1828"/>
      <c r="F2" s="1828"/>
      <c r="G2" s="1828"/>
      <c r="H2" s="1828"/>
      <c r="I2" s="1828"/>
      <c r="J2" s="1828"/>
      <c r="K2" s="1828"/>
      <c r="L2" s="1828"/>
      <c r="M2" s="1829"/>
    </row>
    <row r="3" spans="1:21" ht="31.5" x14ac:dyDescent="0.25">
      <c r="A3" s="1543"/>
      <c r="B3" s="13" t="s">
        <v>1016</v>
      </c>
      <c r="C3" s="1830" t="s">
        <v>838</v>
      </c>
      <c r="D3" s="1830"/>
      <c r="E3" s="1830"/>
      <c r="F3" s="1830"/>
      <c r="G3" s="1830"/>
      <c r="H3" s="1830"/>
      <c r="I3" s="1830"/>
      <c r="J3" s="1830"/>
      <c r="K3" s="1830"/>
      <c r="L3" s="1830"/>
      <c r="M3" s="1831"/>
    </row>
    <row r="4" spans="1:21" ht="111" customHeight="1" x14ac:dyDescent="0.25">
      <c r="A4" s="1543"/>
      <c r="B4" s="65" t="s">
        <v>72</v>
      </c>
      <c r="C4" s="159" t="s">
        <v>484</v>
      </c>
      <c r="D4" s="1832"/>
      <c r="E4" s="1552"/>
      <c r="F4" s="1749" t="s">
        <v>74</v>
      </c>
      <c r="G4" s="1750"/>
      <c r="H4" s="102">
        <v>143</v>
      </c>
      <c r="I4" s="1747" t="s">
        <v>2031</v>
      </c>
      <c r="J4" s="1550"/>
      <c r="K4" s="1550"/>
      <c r="L4" s="1550"/>
      <c r="M4" s="1551"/>
    </row>
    <row r="5" spans="1:21" ht="49.5" customHeight="1" x14ac:dyDescent="0.25">
      <c r="A5" s="1543"/>
      <c r="B5" s="65" t="s">
        <v>75</v>
      </c>
      <c r="C5" s="1550" t="s">
        <v>1127</v>
      </c>
      <c r="D5" s="1550"/>
      <c r="E5" s="1550"/>
      <c r="F5" s="1550"/>
      <c r="G5" s="1550"/>
      <c r="H5" s="1550"/>
      <c r="I5" s="1550"/>
      <c r="J5" s="1550"/>
      <c r="K5" s="1550"/>
      <c r="L5" s="1550"/>
      <c r="M5" s="1551"/>
    </row>
    <row r="6" spans="1:21" x14ac:dyDescent="0.25">
      <c r="A6" s="1543"/>
      <c r="B6" s="65" t="s">
        <v>76</v>
      </c>
      <c r="C6" s="1550" t="s">
        <v>1128</v>
      </c>
      <c r="D6" s="1550"/>
      <c r="E6" s="1550"/>
      <c r="F6" s="1550"/>
      <c r="G6" s="1550"/>
      <c r="H6" s="1550"/>
      <c r="I6" s="1549"/>
      <c r="J6" s="1549"/>
      <c r="K6" s="1549"/>
      <c r="L6" s="1549"/>
      <c r="M6" s="1833"/>
    </row>
    <row r="7" spans="1:21" x14ac:dyDescent="0.25">
      <c r="A7" s="1543"/>
      <c r="B7" s="13" t="s">
        <v>929</v>
      </c>
      <c r="C7" s="124" t="s">
        <v>540</v>
      </c>
      <c r="D7" s="124"/>
      <c r="E7" s="99"/>
      <c r="F7" s="99"/>
      <c r="G7" s="98"/>
      <c r="H7" s="125" t="s">
        <v>79</v>
      </c>
      <c r="I7" s="1834" t="s">
        <v>1129</v>
      </c>
      <c r="J7" s="1834"/>
      <c r="K7" s="1834"/>
      <c r="L7" s="1834"/>
      <c r="M7" s="1835"/>
      <c r="Q7" s="1687"/>
      <c r="R7" s="1686"/>
      <c r="S7" s="1686"/>
      <c r="T7" s="1686"/>
      <c r="U7" s="1688"/>
    </row>
    <row r="8" spans="1:21" x14ac:dyDescent="0.25">
      <c r="A8" s="1543"/>
      <c r="B8" s="1689" t="s">
        <v>77</v>
      </c>
      <c r="C8" s="95"/>
      <c r="D8" s="95"/>
      <c r="E8" s="95"/>
      <c r="F8" s="95"/>
      <c r="G8" s="95"/>
      <c r="H8" s="95"/>
      <c r="I8" s="76"/>
      <c r="J8" s="76"/>
      <c r="K8" s="76"/>
      <c r="L8" s="15"/>
      <c r="M8" s="14"/>
    </row>
    <row r="9" spans="1:21" x14ac:dyDescent="0.25">
      <c r="A9" s="1543"/>
      <c r="B9" s="1690"/>
      <c r="C9" s="1559"/>
      <c r="D9" s="1559"/>
      <c r="E9" s="76"/>
      <c r="F9" s="1559"/>
      <c r="G9" s="1559"/>
      <c r="H9" s="76"/>
      <c r="I9" s="1559"/>
      <c r="J9" s="1559"/>
      <c r="K9" s="76"/>
      <c r="L9" s="15"/>
      <c r="M9" s="14"/>
    </row>
    <row r="10" spans="1:21" x14ac:dyDescent="0.25">
      <c r="A10" s="1543"/>
      <c r="B10" s="1691"/>
      <c r="C10" s="1559" t="s">
        <v>84</v>
      </c>
      <c r="D10" s="1559"/>
      <c r="E10" s="94"/>
      <c r="F10" s="1559" t="s">
        <v>84</v>
      </c>
      <c r="G10" s="1559"/>
      <c r="H10" s="94"/>
      <c r="I10" s="1559" t="s">
        <v>84</v>
      </c>
      <c r="J10" s="1559"/>
      <c r="K10" s="94"/>
      <c r="L10" s="16"/>
      <c r="M10" s="48"/>
    </row>
    <row r="11" spans="1:21" ht="24" customHeight="1" x14ac:dyDescent="0.25">
      <c r="A11" s="1543"/>
      <c r="B11" s="13" t="s">
        <v>85</v>
      </c>
      <c r="C11" s="1724" t="s">
        <v>2032</v>
      </c>
      <c r="D11" s="1725"/>
      <c r="E11" s="1725"/>
      <c r="F11" s="1725"/>
      <c r="G11" s="1725"/>
      <c r="H11" s="1725"/>
      <c r="I11" s="1725"/>
      <c r="J11" s="1725"/>
      <c r="K11" s="1725"/>
      <c r="L11" s="1725"/>
      <c r="M11" s="1726"/>
    </row>
    <row r="12" spans="1:21" ht="33" customHeight="1" x14ac:dyDescent="0.25">
      <c r="A12" s="1543"/>
      <c r="B12" s="13" t="s">
        <v>1021</v>
      </c>
      <c r="C12" s="1841" t="s">
        <v>2033</v>
      </c>
      <c r="D12" s="1842"/>
      <c r="E12" s="1842"/>
      <c r="F12" s="1842"/>
      <c r="G12" s="1842"/>
      <c r="H12" s="1842"/>
      <c r="I12" s="1842"/>
      <c r="J12" s="1842"/>
      <c r="K12" s="1842"/>
      <c r="L12" s="1842"/>
      <c r="M12" s="1843"/>
    </row>
    <row r="13" spans="1:21" ht="31.5" x14ac:dyDescent="0.25">
      <c r="A13" s="1543"/>
      <c r="B13" s="13" t="s">
        <v>1023</v>
      </c>
      <c r="C13" s="1724" t="s">
        <v>2022</v>
      </c>
      <c r="D13" s="1725"/>
      <c r="E13" s="1725"/>
      <c r="F13" s="1725"/>
      <c r="G13" s="1725"/>
      <c r="H13" s="1725"/>
      <c r="I13" s="1725"/>
      <c r="J13" s="1725"/>
      <c r="K13" s="1725"/>
      <c r="L13" s="1725"/>
      <c r="M13" s="1726"/>
    </row>
    <row r="14" spans="1:21" ht="33" customHeight="1" x14ac:dyDescent="0.25">
      <c r="A14" s="1543"/>
      <c r="B14" s="126" t="s">
        <v>1025</v>
      </c>
      <c r="C14" s="1836" t="s">
        <v>294</v>
      </c>
      <c r="D14" s="1837"/>
      <c r="E14" s="127" t="s">
        <v>1026</v>
      </c>
      <c r="F14" s="160" t="s">
        <v>1132</v>
      </c>
      <c r="G14" s="1844" t="s">
        <v>1133</v>
      </c>
      <c r="H14" s="1844"/>
      <c r="I14" s="1844"/>
      <c r="J14" s="1844"/>
      <c r="K14" s="1844"/>
      <c r="L14" s="1844"/>
      <c r="M14" s="1844"/>
      <c r="N14" s="165"/>
    </row>
    <row r="15" spans="1:21" x14ac:dyDescent="0.25">
      <c r="A15" s="1698" t="s">
        <v>48</v>
      </c>
      <c r="B15" s="12" t="s">
        <v>87</v>
      </c>
      <c r="C15" s="1725" t="s">
        <v>1148</v>
      </c>
      <c r="D15" s="1725"/>
      <c r="E15" s="1725"/>
      <c r="F15" s="1725"/>
      <c r="G15" s="1725"/>
      <c r="H15" s="1725"/>
      <c r="I15" s="1725"/>
      <c r="J15" s="1725"/>
      <c r="K15" s="1725"/>
      <c r="L15" s="1725"/>
      <c r="M15" s="1726"/>
    </row>
    <row r="16" spans="1:21" ht="36" customHeight="1" x14ac:dyDescent="0.25">
      <c r="A16" s="1699"/>
      <c r="B16" s="12" t="s">
        <v>1028</v>
      </c>
      <c r="C16" s="1725" t="s">
        <v>2034</v>
      </c>
      <c r="D16" s="1725"/>
      <c r="E16" s="1725"/>
      <c r="F16" s="1725"/>
      <c r="G16" s="1725"/>
      <c r="H16" s="1725"/>
      <c r="I16" s="1725"/>
      <c r="J16" s="1725"/>
      <c r="K16" s="1725"/>
      <c r="L16" s="1725"/>
      <c r="M16" s="1726"/>
    </row>
    <row r="17" spans="1:13" ht="8.25" customHeight="1" x14ac:dyDescent="0.25">
      <c r="A17" s="1699"/>
      <c r="B17" s="1539" t="s">
        <v>89</v>
      </c>
      <c r="C17" s="129"/>
      <c r="D17" s="91"/>
      <c r="E17" s="91"/>
      <c r="F17" s="91"/>
      <c r="G17" s="91"/>
      <c r="H17" s="91"/>
      <c r="I17" s="91"/>
      <c r="J17" s="91"/>
      <c r="K17" s="91"/>
      <c r="L17" s="91"/>
      <c r="M17" s="90"/>
    </row>
    <row r="18" spans="1:13" ht="9" customHeight="1" x14ac:dyDescent="0.25">
      <c r="A18" s="1699"/>
      <c r="B18" s="1528"/>
      <c r="C18" s="130"/>
      <c r="D18" s="88"/>
      <c r="E18" s="87"/>
      <c r="F18" s="88"/>
      <c r="G18" s="87"/>
      <c r="H18" s="88"/>
      <c r="I18" s="87"/>
      <c r="J18" s="88"/>
      <c r="K18" s="87"/>
      <c r="L18" s="87"/>
      <c r="M18" s="42"/>
    </row>
    <row r="19" spans="1:13" x14ac:dyDescent="0.25">
      <c r="A19" s="1699"/>
      <c r="B19" s="1528"/>
      <c r="C19" s="131" t="s">
        <v>90</v>
      </c>
      <c r="D19" s="132"/>
      <c r="E19" s="131" t="s">
        <v>91</v>
      </c>
      <c r="F19" s="132"/>
      <c r="G19" s="131" t="s">
        <v>92</v>
      </c>
      <c r="H19" s="132"/>
      <c r="I19" s="131" t="s">
        <v>93</v>
      </c>
      <c r="J19" s="133"/>
      <c r="K19" s="131"/>
      <c r="L19" s="131"/>
      <c r="M19" s="134"/>
    </row>
    <row r="20" spans="1:13" x14ac:dyDescent="0.25">
      <c r="A20" s="1699"/>
      <c r="B20" s="1528"/>
      <c r="C20" s="131" t="s">
        <v>94</v>
      </c>
      <c r="D20" s="161"/>
      <c r="E20" s="131" t="s">
        <v>95</v>
      </c>
      <c r="F20" s="135"/>
      <c r="G20" s="131" t="s">
        <v>96</v>
      </c>
      <c r="H20" s="135"/>
      <c r="I20" s="131"/>
      <c r="J20" s="136"/>
      <c r="K20" s="131"/>
      <c r="L20" s="131"/>
      <c r="M20" s="134"/>
    </row>
    <row r="21" spans="1:13" x14ac:dyDescent="0.25">
      <c r="A21" s="1699"/>
      <c r="B21" s="1528"/>
      <c r="C21" s="131" t="s">
        <v>97</v>
      </c>
      <c r="D21" s="161"/>
      <c r="E21" s="131" t="s">
        <v>98</v>
      </c>
      <c r="F21" s="161"/>
      <c r="G21" s="131"/>
      <c r="H21" s="136"/>
      <c r="I21" s="131"/>
      <c r="J21" s="136"/>
      <c r="K21" s="131"/>
      <c r="L21" s="131"/>
      <c r="M21" s="134"/>
    </row>
    <row r="22" spans="1:13" x14ac:dyDescent="0.25">
      <c r="A22" s="1699"/>
      <c r="B22" s="1528"/>
      <c r="C22" s="131" t="s">
        <v>99</v>
      </c>
      <c r="D22" s="161" t="s">
        <v>100</v>
      </c>
      <c r="E22" s="131" t="s">
        <v>101</v>
      </c>
      <c r="F22" s="82" t="s">
        <v>2035</v>
      </c>
      <c r="G22" s="82"/>
      <c r="H22" s="82"/>
      <c r="I22" s="82"/>
      <c r="J22" s="82"/>
      <c r="K22" s="82"/>
      <c r="L22" s="82"/>
      <c r="M22" s="81"/>
    </row>
    <row r="23" spans="1:13" ht="9.75" customHeight="1" x14ac:dyDescent="0.25">
      <c r="A23" s="1699"/>
      <c r="B23" s="1529"/>
      <c r="C23" s="137"/>
      <c r="D23" s="137"/>
      <c r="E23" s="137"/>
      <c r="F23" s="137"/>
      <c r="G23" s="137"/>
      <c r="H23" s="137"/>
      <c r="I23" s="137"/>
      <c r="J23" s="137"/>
      <c r="K23" s="137"/>
      <c r="L23" s="137"/>
      <c r="M23" s="138"/>
    </row>
    <row r="24" spans="1:13" x14ac:dyDescent="0.25">
      <c r="A24" s="1699"/>
      <c r="B24" s="1539" t="s">
        <v>103</v>
      </c>
      <c r="C24" s="139"/>
      <c r="D24" s="139"/>
      <c r="E24" s="139"/>
      <c r="F24" s="139"/>
      <c r="G24" s="139"/>
      <c r="H24" s="139"/>
      <c r="I24" s="139"/>
      <c r="J24" s="139"/>
      <c r="K24" s="139"/>
      <c r="L24" s="61"/>
      <c r="M24" s="60"/>
    </row>
    <row r="25" spans="1:13" x14ac:dyDescent="0.25">
      <c r="A25" s="1699"/>
      <c r="B25" s="1528"/>
      <c r="C25" s="131" t="s">
        <v>104</v>
      </c>
      <c r="D25" s="135"/>
      <c r="E25" s="146"/>
      <c r="F25" s="131" t="s">
        <v>105</v>
      </c>
      <c r="G25" s="161"/>
      <c r="H25" s="146"/>
      <c r="I25" s="131" t="s">
        <v>106</v>
      </c>
      <c r="J25" s="161" t="s">
        <v>100</v>
      </c>
      <c r="K25" s="146"/>
      <c r="L25" s="15"/>
      <c r="M25" s="14"/>
    </row>
    <row r="26" spans="1:13" x14ac:dyDescent="0.25">
      <c r="A26" s="1699"/>
      <c r="B26" s="1528"/>
      <c r="C26" s="131" t="s">
        <v>107</v>
      </c>
      <c r="D26" s="79"/>
      <c r="E26" s="15"/>
      <c r="F26" s="131" t="s">
        <v>108</v>
      </c>
      <c r="G26" s="135"/>
      <c r="H26" s="15"/>
      <c r="I26" s="77"/>
      <c r="J26" s="15"/>
      <c r="K26" s="76"/>
      <c r="L26" s="15"/>
      <c r="M26" s="14"/>
    </row>
    <row r="27" spans="1:13" x14ac:dyDescent="0.25">
      <c r="A27" s="1699"/>
      <c r="B27" s="1529"/>
      <c r="C27" s="140"/>
      <c r="D27" s="140"/>
      <c r="E27" s="140"/>
      <c r="F27" s="140"/>
      <c r="G27" s="140"/>
      <c r="H27" s="140"/>
      <c r="I27" s="140"/>
      <c r="J27" s="140"/>
      <c r="K27" s="140"/>
      <c r="L27" s="16"/>
      <c r="M27" s="48"/>
    </row>
    <row r="28" spans="1:13" x14ac:dyDescent="0.25">
      <c r="A28" s="1699"/>
      <c r="B28" s="70" t="s">
        <v>109</v>
      </c>
      <c r="C28" s="141"/>
      <c r="D28" s="141"/>
      <c r="E28" s="141"/>
      <c r="F28" s="141"/>
      <c r="G28" s="141"/>
      <c r="H28" s="141"/>
      <c r="I28" s="141"/>
      <c r="J28" s="141"/>
      <c r="K28" s="141"/>
      <c r="L28" s="141"/>
      <c r="M28" s="142"/>
    </row>
    <row r="29" spans="1:13" ht="15.75" customHeight="1" x14ac:dyDescent="0.25">
      <c r="A29" s="1699"/>
      <c r="B29" s="70"/>
      <c r="C29" s="143" t="s">
        <v>110</v>
      </c>
      <c r="D29" s="144" t="s">
        <v>309</v>
      </c>
      <c r="E29" s="146"/>
      <c r="F29" s="145" t="s">
        <v>112</v>
      </c>
      <c r="G29" s="135" t="s">
        <v>309</v>
      </c>
      <c r="H29" s="146"/>
      <c r="I29" s="145" t="s">
        <v>113</v>
      </c>
      <c r="J29" s="1741" t="s">
        <v>73</v>
      </c>
      <c r="K29" s="1742"/>
      <c r="L29" s="1742"/>
      <c r="M29" s="1743"/>
    </row>
    <row r="30" spans="1:13" x14ac:dyDescent="0.25">
      <c r="A30" s="1699"/>
      <c r="B30" s="65"/>
      <c r="C30" s="137"/>
      <c r="D30" s="137"/>
      <c r="E30" s="137"/>
      <c r="F30" s="137"/>
      <c r="G30" s="137"/>
      <c r="H30" s="137"/>
      <c r="I30" s="137"/>
      <c r="J30" s="137"/>
      <c r="K30" s="137"/>
      <c r="L30" s="137"/>
      <c r="M30" s="138"/>
    </row>
    <row r="31" spans="1:13" x14ac:dyDescent="0.25">
      <c r="A31" s="1699"/>
      <c r="B31" s="1539" t="s">
        <v>114</v>
      </c>
      <c r="C31" s="62"/>
      <c r="D31" s="62"/>
      <c r="E31" s="62"/>
      <c r="F31" s="62"/>
      <c r="G31" s="62"/>
      <c r="H31" s="62"/>
      <c r="I31" s="62"/>
      <c r="J31" s="62"/>
      <c r="K31" s="62"/>
      <c r="L31" s="61"/>
      <c r="M31" s="60"/>
    </row>
    <row r="32" spans="1:13" x14ac:dyDescent="0.25">
      <c r="A32" s="1699"/>
      <c r="B32" s="1528"/>
      <c r="C32" s="146" t="s">
        <v>115</v>
      </c>
      <c r="D32" s="58">
        <v>2022</v>
      </c>
      <c r="E32" s="54"/>
      <c r="F32" s="146" t="s">
        <v>116</v>
      </c>
      <c r="G32" s="56" t="s">
        <v>997</v>
      </c>
      <c r="H32" s="54"/>
      <c r="I32" s="145"/>
      <c r="J32" s="54"/>
      <c r="K32" s="54"/>
      <c r="L32" s="15"/>
      <c r="M32" s="14"/>
    </row>
    <row r="33" spans="1:13" x14ac:dyDescent="0.25">
      <c r="A33" s="1699"/>
      <c r="B33" s="1529"/>
      <c r="C33" s="137"/>
      <c r="D33" s="52"/>
      <c r="E33" s="49"/>
      <c r="F33" s="137"/>
      <c r="G33" s="49"/>
      <c r="H33" s="49"/>
      <c r="I33" s="147"/>
      <c r="J33" s="49"/>
      <c r="K33" s="49"/>
      <c r="L33" s="16"/>
      <c r="M33" s="48"/>
    </row>
    <row r="34" spans="1:13" x14ac:dyDescent="0.25">
      <c r="A34" s="1699"/>
      <c r="B34" s="1539" t="s">
        <v>117</v>
      </c>
      <c r="C34" s="46"/>
      <c r="D34" s="46"/>
      <c r="E34" s="46"/>
      <c r="F34" s="46"/>
      <c r="G34" s="46"/>
      <c r="H34" s="46"/>
      <c r="I34" s="46"/>
      <c r="J34" s="46"/>
      <c r="K34" s="46"/>
      <c r="L34" s="46"/>
      <c r="M34" s="45"/>
    </row>
    <row r="35" spans="1:13" x14ac:dyDescent="0.25">
      <c r="A35" s="1699"/>
      <c r="B35" s="1528"/>
      <c r="C35" s="148"/>
      <c r="D35" s="35" t="s">
        <v>118</v>
      </c>
      <c r="E35" s="35"/>
      <c r="F35" s="35" t="s">
        <v>119</v>
      </c>
      <c r="G35" s="35"/>
      <c r="H35" s="43" t="s">
        <v>120</v>
      </c>
      <c r="I35" s="43"/>
      <c r="J35" s="43" t="s">
        <v>121</v>
      </c>
      <c r="K35" s="35"/>
      <c r="L35" s="35" t="s">
        <v>122</v>
      </c>
      <c r="M35" s="44"/>
    </row>
    <row r="36" spans="1:13" x14ac:dyDescent="0.25">
      <c r="A36" s="1699"/>
      <c r="B36" s="1528"/>
      <c r="C36" s="148"/>
      <c r="D36" s="149">
        <v>2022</v>
      </c>
      <c r="E36" s="149">
        <v>1</v>
      </c>
      <c r="F36" s="149">
        <v>2023</v>
      </c>
      <c r="G36" s="149">
        <v>1</v>
      </c>
      <c r="H36" s="149">
        <v>2024</v>
      </c>
      <c r="I36" s="149">
        <v>1</v>
      </c>
      <c r="J36" s="149">
        <v>2025</v>
      </c>
      <c r="K36" s="149">
        <v>1</v>
      </c>
      <c r="L36" s="149">
        <v>2026</v>
      </c>
      <c r="M36" s="149">
        <v>1</v>
      </c>
    </row>
    <row r="37" spans="1:13" x14ac:dyDescent="0.25">
      <c r="A37" s="1699"/>
      <c r="B37" s="1528"/>
      <c r="C37" s="148"/>
      <c r="D37" s="150" t="s">
        <v>123</v>
      </c>
      <c r="E37" s="150"/>
      <c r="F37" s="150" t="s">
        <v>124</v>
      </c>
      <c r="G37" s="150"/>
      <c r="H37" s="151" t="s">
        <v>125</v>
      </c>
      <c r="I37" s="151"/>
      <c r="J37" s="151" t="s">
        <v>126</v>
      </c>
      <c r="K37" s="150"/>
      <c r="L37" s="150" t="s">
        <v>127</v>
      </c>
      <c r="M37" s="152"/>
    </row>
    <row r="38" spans="1:13" x14ac:dyDescent="0.25">
      <c r="A38" s="1699"/>
      <c r="B38" s="1528"/>
      <c r="C38" s="148"/>
      <c r="D38" s="149">
        <v>2027</v>
      </c>
      <c r="E38" s="149">
        <v>1</v>
      </c>
      <c r="F38" s="149">
        <v>2028</v>
      </c>
      <c r="G38" s="149">
        <v>1</v>
      </c>
      <c r="H38" s="149">
        <v>2029</v>
      </c>
      <c r="I38" s="149">
        <v>1</v>
      </c>
      <c r="J38" s="149">
        <v>2030</v>
      </c>
      <c r="K38" s="149">
        <v>1</v>
      </c>
      <c r="L38" s="149">
        <v>2031</v>
      </c>
      <c r="M38" s="149">
        <v>1</v>
      </c>
    </row>
    <row r="39" spans="1:13" x14ac:dyDescent="0.25">
      <c r="A39" s="1699"/>
      <c r="B39" s="1528"/>
      <c r="C39" s="148"/>
      <c r="D39" s="150" t="s">
        <v>128</v>
      </c>
      <c r="E39" s="150"/>
      <c r="F39" s="150" t="s">
        <v>129</v>
      </c>
      <c r="G39" s="150"/>
      <c r="I39" s="151"/>
      <c r="J39" s="153" t="s">
        <v>133</v>
      </c>
      <c r="K39" s="150"/>
      <c r="L39" s="150"/>
      <c r="M39" s="152"/>
    </row>
    <row r="40" spans="1:13" x14ac:dyDescent="0.25">
      <c r="A40" s="1699"/>
      <c r="B40" s="1528"/>
      <c r="C40" s="148"/>
      <c r="D40" s="149">
        <v>2032</v>
      </c>
      <c r="E40" s="149">
        <v>1</v>
      </c>
      <c r="F40" s="149">
        <v>2033</v>
      </c>
      <c r="G40" s="149">
        <v>1</v>
      </c>
      <c r="H40" s="149">
        <v>2034</v>
      </c>
      <c r="I40" s="149">
        <v>1</v>
      </c>
      <c r="J40" s="149">
        <v>13</v>
      </c>
      <c r="K40" s="150"/>
      <c r="L40" s="150"/>
      <c r="M40" s="150"/>
    </row>
    <row r="41" spans="1:13" x14ac:dyDescent="0.25">
      <c r="A41" s="1699"/>
      <c r="B41" s="1528"/>
      <c r="C41" s="148"/>
      <c r="D41" s="154"/>
      <c r="E41" s="154"/>
      <c r="F41" s="154"/>
      <c r="G41" s="154"/>
      <c r="H41" s="154"/>
      <c r="I41" s="154"/>
      <c r="J41" s="150"/>
      <c r="K41" s="150"/>
      <c r="L41" s="150"/>
      <c r="M41" s="155"/>
    </row>
    <row r="42" spans="1:13" ht="18" customHeight="1" x14ac:dyDescent="0.25">
      <c r="A42" s="1699"/>
      <c r="B42" s="1539" t="s">
        <v>134</v>
      </c>
      <c r="C42" s="139"/>
      <c r="D42" s="139"/>
      <c r="E42" s="139"/>
      <c r="F42" s="139"/>
      <c r="G42" s="139"/>
      <c r="H42" s="139"/>
      <c r="I42" s="139"/>
      <c r="J42" s="139"/>
      <c r="K42" s="139"/>
      <c r="L42" s="15"/>
      <c r="M42" s="14"/>
    </row>
    <row r="43" spans="1:13" x14ac:dyDescent="0.25">
      <c r="A43" s="1699"/>
      <c r="B43" s="1528"/>
      <c r="C43" s="15"/>
      <c r="D43" s="23" t="s">
        <v>135</v>
      </c>
      <c r="E43" s="22" t="s">
        <v>136</v>
      </c>
      <c r="F43" s="1730" t="s">
        <v>137</v>
      </c>
      <c r="G43" s="1531"/>
      <c r="H43" s="1531"/>
      <c r="I43" s="1531"/>
      <c r="J43" s="1531"/>
      <c r="K43" s="156" t="s">
        <v>101</v>
      </c>
      <c r="L43" s="1532" t="s">
        <v>1087</v>
      </c>
      <c r="M43" s="1533"/>
    </row>
    <row r="44" spans="1:13" x14ac:dyDescent="0.25">
      <c r="A44" s="1699"/>
      <c r="B44" s="1528"/>
      <c r="C44" s="15"/>
      <c r="D44" s="19" t="s">
        <v>100</v>
      </c>
      <c r="E44" s="161"/>
      <c r="F44" s="1730"/>
      <c r="G44" s="1531"/>
      <c r="H44" s="1531"/>
      <c r="I44" s="1531"/>
      <c r="J44" s="1531"/>
      <c r="K44" s="15"/>
      <c r="L44" s="1534"/>
      <c r="M44" s="1535"/>
    </row>
    <row r="45" spans="1:13" x14ac:dyDescent="0.25">
      <c r="A45" s="1699"/>
      <c r="B45" s="1529"/>
      <c r="C45" s="16"/>
      <c r="D45" s="16"/>
      <c r="E45" s="16"/>
      <c r="F45" s="16"/>
      <c r="G45" s="16"/>
      <c r="H45" s="16"/>
      <c r="I45" s="16"/>
      <c r="J45" s="16"/>
      <c r="K45" s="16"/>
      <c r="L45" s="15"/>
      <c r="M45" s="14"/>
    </row>
    <row r="46" spans="1:13" x14ac:dyDescent="0.25">
      <c r="A46" s="1699"/>
      <c r="B46" s="13" t="s">
        <v>139</v>
      </c>
      <c r="C46" s="1724" t="s">
        <v>2036</v>
      </c>
      <c r="D46" s="1725"/>
      <c r="E46" s="1725"/>
      <c r="F46" s="1725"/>
      <c r="G46" s="1725"/>
      <c r="H46" s="1725"/>
      <c r="I46" s="1725"/>
      <c r="J46" s="1725"/>
      <c r="K46" s="1725"/>
      <c r="L46" s="1725"/>
      <c r="M46" s="1726"/>
    </row>
    <row r="47" spans="1:13" x14ac:dyDescent="0.25">
      <c r="A47" s="1699"/>
      <c r="B47" s="12" t="s">
        <v>141</v>
      </c>
      <c r="C47" s="1776" t="s">
        <v>1137</v>
      </c>
      <c r="D47" s="1777"/>
      <c r="E47" s="1777"/>
      <c r="F47" s="1777"/>
      <c r="G47" s="1777"/>
      <c r="H47" s="1777"/>
      <c r="I47" s="1777"/>
      <c r="J47" s="1777"/>
      <c r="K47" s="1777"/>
      <c r="L47" s="1777"/>
      <c r="M47" s="1778"/>
    </row>
    <row r="48" spans="1:13" x14ac:dyDescent="0.25">
      <c r="A48" s="1699"/>
      <c r="B48" s="12" t="s">
        <v>143</v>
      </c>
      <c r="C48" s="157" t="s">
        <v>1138</v>
      </c>
      <c r="D48" s="157"/>
      <c r="E48" s="157"/>
      <c r="F48" s="157"/>
      <c r="G48" s="157"/>
      <c r="H48" s="157"/>
      <c r="I48" s="157"/>
      <c r="J48" s="157"/>
      <c r="K48" s="157"/>
      <c r="L48" s="157"/>
      <c r="M48" s="158"/>
    </row>
    <row r="49" spans="1:13" x14ac:dyDescent="0.25">
      <c r="A49" s="1699"/>
      <c r="B49" s="12" t="s">
        <v>144</v>
      </c>
      <c r="C49" s="157">
        <v>2022</v>
      </c>
      <c r="D49" s="157"/>
      <c r="E49" s="157"/>
      <c r="F49" s="157"/>
      <c r="G49" s="157"/>
      <c r="H49" s="157"/>
      <c r="I49" s="157"/>
      <c r="J49" s="157"/>
      <c r="K49" s="157"/>
      <c r="L49" s="157"/>
      <c r="M49" s="158"/>
    </row>
    <row r="50" spans="1:13" ht="15.75" customHeight="1" x14ac:dyDescent="0.25">
      <c r="A50" s="1506" t="s">
        <v>60</v>
      </c>
      <c r="B50" s="7" t="s">
        <v>145</v>
      </c>
      <c r="C50" s="1548" t="s">
        <v>1139</v>
      </c>
      <c r="D50" s="1550"/>
      <c r="E50" s="1550"/>
      <c r="F50" s="1550"/>
      <c r="G50" s="1550"/>
      <c r="H50" s="1550"/>
      <c r="I50" s="1550"/>
      <c r="J50" s="1550"/>
      <c r="K50" s="1550"/>
      <c r="L50" s="1550"/>
      <c r="M50" s="1551"/>
    </row>
    <row r="51" spans="1:13" x14ac:dyDescent="0.25">
      <c r="A51" s="1507"/>
      <c r="B51" s="7" t="s">
        <v>147</v>
      </c>
      <c r="C51" s="1548" t="s">
        <v>1140</v>
      </c>
      <c r="D51" s="1550"/>
      <c r="E51" s="1550"/>
      <c r="F51" s="1550"/>
      <c r="G51" s="1550"/>
      <c r="H51" s="1550"/>
      <c r="I51" s="1550"/>
      <c r="J51" s="1550"/>
      <c r="K51" s="1550"/>
      <c r="L51" s="1550"/>
      <c r="M51" s="1551"/>
    </row>
    <row r="52" spans="1:13" x14ac:dyDescent="0.25">
      <c r="A52" s="1507"/>
      <c r="B52" s="7" t="s">
        <v>149</v>
      </c>
      <c r="C52" s="1548" t="s">
        <v>1129</v>
      </c>
      <c r="D52" s="1550"/>
      <c r="E52" s="1550"/>
      <c r="F52" s="1550"/>
      <c r="G52" s="1550"/>
      <c r="H52" s="1550"/>
      <c r="I52" s="1550"/>
      <c r="J52" s="1550"/>
      <c r="K52" s="1550"/>
      <c r="L52" s="1550"/>
      <c r="M52" s="1551"/>
    </row>
    <row r="53" spans="1:13" ht="15.75" customHeight="1" x14ac:dyDescent="0.25">
      <c r="A53" s="1507"/>
      <c r="B53" s="8" t="s">
        <v>151</v>
      </c>
      <c r="C53" s="1548" t="s">
        <v>300</v>
      </c>
      <c r="D53" s="1550"/>
      <c r="E53" s="1550"/>
      <c r="F53" s="1550"/>
      <c r="G53" s="1550"/>
      <c r="H53" s="1550"/>
      <c r="I53" s="1550"/>
      <c r="J53" s="1550"/>
      <c r="K53" s="1550"/>
      <c r="L53" s="1550"/>
      <c r="M53" s="1551"/>
    </row>
    <row r="54" spans="1:13" ht="15.75" customHeight="1" x14ac:dyDescent="0.25">
      <c r="A54" s="1507"/>
      <c r="B54" s="7" t="s">
        <v>153</v>
      </c>
      <c r="C54" s="1827" t="s">
        <v>1141</v>
      </c>
      <c r="D54" s="1550"/>
      <c r="E54" s="1550"/>
      <c r="F54" s="1550"/>
      <c r="G54" s="1550"/>
      <c r="H54" s="1550"/>
      <c r="I54" s="1550"/>
      <c r="J54" s="1550"/>
      <c r="K54" s="1550"/>
      <c r="L54" s="1550"/>
      <c r="M54" s="1551"/>
    </row>
    <row r="55" spans="1:13" ht="16.5" thickBot="1" x14ac:dyDescent="0.3">
      <c r="A55" s="1510"/>
      <c r="B55" s="7" t="s">
        <v>155</v>
      </c>
      <c r="C55" s="1548">
        <v>6605400</v>
      </c>
      <c r="D55" s="1550"/>
      <c r="E55" s="1550"/>
      <c r="F55" s="1550"/>
      <c r="G55" s="1550"/>
      <c r="H55" s="1550"/>
      <c r="I55" s="1550"/>
      <c r="J55" s="1550"/>
      <c r="K55" s="1550"/>
      <c r="L55" s="1550"/>
      <c r="M55" s="1551"/>
    </row>
    <row r="56" spans="1:13" ht="15.75" customHeight="1" x14ac:dyDescent="0.25">
      <c r="A56" s="1506" t="s">
        <v>156</v>
      </c>
      <c r="B56" s="6" t="s">
        <v>157</v>
      </c>
      <c r="C56" s="1548" t="s">
        <v>1142</v>
      </c>
      <c r="D56" s="1550"/>
      <c r="E56" s="1550"/>
      <c r="F56" s="1550"/>
      <c r="G56" s="1550"/>
      <c r="H56" s="1550"/>
      <c r="I56" s="1550"/>
      <c r="J56" s="1550"/>
      <c r="K56" s="1550"/>
      <c r="L56" s="1550"/>
      <c r="M56" s="1551"/>
    </row>
    <row r="57" spans="1:13" ht="30" customHeight="1" x14ac:dyDescent="0.25">
      <c r="A57" s="1507"/>
      <c r="B57" s="6" t="s">
        <v>158</v>
      </c>
      <c r="C57" s="1548" t="s">
        <v>1143</v>
      </c>
      <c r="D57" s="1550"/>
      <c r="E57" s="1550"/>
      <c r="F57" s="1550"/>
      <c r="G57" s="1550"/>
      <c r="H57" s="1550"/>
      <c r="I57" s="1550"/>
      <c r="J57" s="1550"/>
      <c r="K57" s="1550"/>
      <c r="L57" s="1550"/>
      <c r="M57" s="1551"/>
    </row>
    <row r="58" spans="1:13" ht="30" customHeight="1" thickBot="1" x14ac:dyDescent="0.3">
      <c r="A58" s="1507"/>
      <c r="B58" s="5" t="s">
        <v>79</v>
      </c>
      <c r="C58" s="1548" t="s">
        <v>1129</v>
      </c>
      <c r="D58" s="1550"/>
      <c r="E58" s="1550"/>
      <c r="F58" s="1550"/>
      <c r="G58" s="1550"/>
      <c r="H58" s="1550"/>
      <c r="I58" s="1550"/>
      <c r="J58" s="1550"/>
      <c r="K58" s="1550"/>
      <c r="L58" s="1550"/>
      <c r="M58" s="1551"/>
    </row>
    <row r="59" spans="1:13" ht="16.5" thickBot="1" x14ac:dyDescent="0.3">
      <c r="A59" s="4" t="s">
        <v>64</v>
      </c>
      <c r="B59" s="3"/>
      <c r="C59" s="1826"/>
      <c r="D59" s="1708"/>
      <c r="E59" s="1708"/>
      <c r="F59" s="1708"/>
      <c r="G59" s="1708"/>
      <c r="H59" s="1708"/>
      <c r="I59" s="1708"/>
      <c r="J59" s="1708"/>
      <c r="K59" s="1708"/>
      <c r="L59" s="1708"/>
      <c r="M59" s="1709"/>
    </row>
  </sheetData>
  <mergeCells count="48">
    <mergeCell ref="A2:A14"/>
    <mergeCell ref="C2:M2"/>
    <mergeCell ref="C3:M3"/>
    <mergeCell ref="D4:E4"/>
    <mergeCell ref="F4:G4"/>
    <mergeCell ref="I4:M4"/>
    <mergeCell ref="C5:M5"/>
    <mergeCell ref="C6:M6"/>
    <mergeCell ref="I7:M7"/>
    <mergeCell ref="C11:M11"/>
    <mergeCell ref="C12:M12"/>
    <mergeCell ref="C13:M13"/>
    <mergeCell ref="C14:D14"/>
    <mergeCell ref="G14:M14"/>
    <mergeCell ref="Q7:U7"/>
    <mergeCell ref="B8:B10"/>
    <mergeCell ref="C9:D9"/>
    <mergeCell ref="F9:G9"/>
    <mergeCell ref="I9:J9"/>
    <mergeCell ref="C10:D10"/>
    <mergeCell ref="F10:G10"/>
    <mergeCell ref="I10:J10"/>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J29:M29"/>
    <mergeCell ref="B31:B33"/>
    <mergeCell ref="A56:A58"/>
    <mergeCell ref="C56:M56"/>
    <mergeCell ref="C57:M57"/>
    <mergeCell ref="C58:M58"/>
    <mergeCell ref="C59:M59"/>
  </mergeCells>
  <dataValidations count="7">
    <dataValidation type="list" allowBlank="1" showInputMessage="1" showErrorMessage="1" sqref="Q7:U7" xr:uid="{00000000-0002-0000-5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900-000002000000}"/>
    <dataValidation allowBlank="1" showInputMessage="1" showErrorMessage="1" prompt="Identifique la meta ODS a que le apunta el indicador de producto. Seleccione de la lista desplegable." sqref="E14" xr:uid="{00000000-0002-0000-5900-000003000000}"/>
    <dataValidation allowBlank="1" showInputMessage="1" showErrorMessage="1" prompt="Identifique el ODS a que le apunta el indicador de producto. Seleccione de la lista desplegable._x000a_" sqref="B14" xr:uid="{00000000-0002-0000-5900-000004000000}"/>
    <dataValidation allowBlank="1" showInputMessage="1" showErrorMessage="1" prompt="Incluir una ficha por cada indicador, ya sea de producto o de resultado" sqref="B1" xr:uid="{00000000-0002-0000-5900-000005000000}"/>
    <dataValidation allowBlank="1" showInputMessage="1" showErrorMessage="1" prompt="Seleccione de la lista desplegable" sqref="B4 B7 H7" xr:uid="{00000000-0002-0000-5900-000006000000}"/>
  </dataValidations>
  <hyperlinks>
    <hyperlink ref="C54" r:id="rId1" xr:uid="{00000000-0004-0000-5900-000000000000}"/>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4" tint="-0.249977111117893"/>
  </sheetPr>
  <dimension ref="A1:Z1000"/>
  <sheetViews>
    <sheetView workbookViewId="0">
      <selection activeCell="C2" sqref="C2:M2"/>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2037</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36.75" customHeight="1" x14ac:dyDescent="0.25">
      <c r="A2" s="1894" t="s">
        <v>67</v>
      </c>
      <c r="B2" s="173" t="s">
        <v>68</v>
      </c>
      <c r="C2" s="1941" t="s">
        <v>847</v>
      </c>
      <c r="D2" s="1928"/>
      <c r="E2" s="1928"/>
      <c r="F2" s="1928"/>
      <c r="G2" s="1928"/>
      <c r="H2" s="1928"/>
      <c r="I2" s="1928"/>
      <c r="J2" s="1928"/>
      <c r="K2" s="1928"/>
      <c r="L2" s="1928"/>
      <c r="M2" s="1929"/>
      <c r="N2" s="171"/>
      <c r="O2" s="171"/>
      <c r="P2" s="171"/>
      <c r="Q2" s="171"/>
      <c r="R2" s="171"/>
      <c r="S2" s="171"/>
      <c r="T2" s="171"/>
      <c r="U2" s="171"/>
      <c r="V2" s="171"/>
      <c r="W2" s="171"/>
      <c r="X2" s="171"/>
      <c r="Y2" s="171"/>
      <c r="Z2" s="171"/>
    </row>
    <row r="3" spans="1:26" ht="31.5" customHeight="1" x14ac:dyDescent="0.25">
      <c r="A3" s="1895"/>
      <c r="B3" s="174" t="s">
        <v>1016</v>
      </c>
      <c r="C3" s="1896" t="s">
        <v>838</v>
      </c>
      <c r="D3" s="1897"/>
      <c r="E3" s="1897"/>
      <c r="F3" s="1897"/>
      <c r="G3" s="1897"/>
      <c r="H3" s="1897"/>
      <c r="I3" s="1897"/>
      <c r="J3" s="1897"/>
      <c r="K3" s="1897"/>
      <c r="L3" s="1897"/>
      <c r="M3" s="1898"/>
      <c r="N3" s="171"/>
      <c r="O3" s="171"/>
      <c r="P3" s="171"/>
      <c r="Q3" s="171"/>
      <c r="R3" s="171"/>
      <c r="S3" s="171"/>
      <c r="T3" s="171"/>
      <c r="U3" s="171"/>
      <c r="V3" s="171"/>
      <c r="W3" s="171"/>
      <c r="X3" s="171"/>
      <c r="Y3" s="171"/>
      <c r="Z3" s="171"/>
    </row>
    <row r="4" spans="1:26" ht="82.5" customHeight="1" x14ac:dyDescent="0.25">
      <c r="A4" s="1895"/>
      <c r="B4" s="175" t="s">
        <v>72</v>
      </c>
      <c r="C4" s="176" t="s">
        <v>484</v>
      </c>
      <c r="D4" s="1910"/>
      <c r="E4" s="1911"/>
      <c r="F4" s="1935" t="s">
        <v>74</v>
      </c>
      <c r="G4" s="1911"/>
      <c r="H4" s="202">
        <v>156</v>
      </c>
      <c r="I4" s="1910"/>
      <c r="J4" s="1897"/>
      <c r="K4" s="1897"/>
      <c r="L4" s="1897"/>
      <c r="M4" s="1898"/>
      <c r="N4" s="171"/>
      <c r="O4" s="171"/>
      <c r="P4" s="171"/>
      <c r="Q4" s="171"/>
      <c r="R4" s="171"/>
      <c r="S4" s="171"/>
      <c r="T4" s="171"/>
      <c r="U4" s="171"/>
      <c r="V4" s="171"/>
      <c r="W4" s="171"/>
      <c r="X4" s="171"/>
      <c r="Y4" s="171"/>
      <c r="Z4" s="171"/>
    </row>
    <row r="5" spans="1:26" ht="15.75" customHeight="1" x14ac:dyDescent="0.25">
      <c r="A5" s="1895"/>
      <c r="B5" s="175" t="s">
        <v>75</v>
      </c>
      <c r="C5" s="1896" t="s">
        <v>1382</v>
      </c>
      <c r="D5" s="1897"/>
      <c r="E5" s="1897"/>
      <c r="F5" s="1897"/>
      <c r="G5" s="1897"/>
      <c r="H5" s="1897"/>
      <c r="I5" s="1897"/>
      <c r="J5" s="1897"/>
      <c r="K5" s="1897"/>
      <c r="L5" s="1897"/>
      <c r="M5" s="1898"/>
      <c r="N5" s="171"/>
      <c r="O5" s="171"/>
      <c r="P5" s="171"/>
      <c r="Q5" s="171"/>
      <c r="R5" s="171"/>
      <c r="S5" s="171"/>
      <c r="T5" s="171"/>
      <c r="U5" s="171"/>
      <c r="V5" s="171"/>
      <c r="W5" s="171"/>
      <c r="X5" s="171"/>
      <c r="Y5" s="171"/>
      <c r="Z5" s="171"/>
    </row>
    <row r="6" spans="1:26" ht="15.75" customHeight="1" x14ac:dyDescent="0.25">
      <c r="A6" s="1895"/>
      <c r="B6" s="175" t="s">
        <v>76</v>
      </c>
      <c r="C6" s="1896" t="s">
        <v>2038</v>
      </c>
      <c r="D6" s="1897"/>
      <c r="E6" s="1897"/>
      <c r="F6" s="1897"/>
      <c r="G6" s="1897"/>
      <c r="H6" s="1897"/>
      <c r="I6" s="1897"/>
      <c r="J6" s="1897"/>
      <c r="K6" s="1897"/>
      <c r="L6" s="1897"/>
      <c r="M6" s="1898"/>
      <c r="N6" s="171"/>
      <c r="O6" s="171"/>
      <c r="P6" s="171"/>
      <c r="Q6" s="171"/>
      <c r="R6" s="171"/>
      <c r="S6" s="171"/>
      <c r="T6" s="171"/>
      <c r="U6" s="171"/>
      <c r="V6" s="171"/>
      <c r="W6" s="171"/>
      <c r="X6" s="171"/>
      <c r="Y6" s="171"/>
      <c r="Z6" s="171"/>
    </row>
    <row r="7" spans="1:26" ht="15.75" customHeight="1" x14ac:dyDescent="0.25">
      <c r="A7" s="1895"/>
      <c r="B7" s="174" t="s">
        <v>929</v>
      </c>
      <c r="C7" s="178" t="s">
        <v>298</v>
      </c>
      <c r="D7" s="179"/>
      <c r="E7" s="178"/>
      <c r="F7" s="178"/>
      <c r="G7" s="180"/>
      <c r="H7" s="181" t="s">
        <v>79</v>
      </c>
      <c r="I7" s="1936" t="s">
        <v>1366</v>
      </c>
      <c r="J7" s="1897"/>
      <c r="K7" s="1897"/>
      <c r="L7" s="1897"/>
      <c r="M7" s="1898"/>
      <c r="N7" s="171"/>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895"/>
      <c r="B9" s="1906"/>
      <c r="C9" s="1937" t="s">
        <v>1346</v>
      </c>
      <c r="D9" s="1920"/>
      <c r="E9" s="186"/>
      <c r="F9" s="1908" t="s">
        <v>2039</v>
      </c>
      <c r="G9" s="1920"/>
      <c r="H9" s="186"/>
      <c r="I9" s="1908"/>
      <c r="J9" s="1920"/>
      <c r="K9" s="186"/>
      <c r="L9" s="187"/>
      <c r="M9" s="188"/>
      <c r="N9" s="171"/>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212"/>
      <c r="M10" s="213"/>
      <c r="N10" s="171"/>
      <c r="O10" s="171"/>
      <c r="P10" s="171"/>
      <c r="Q10" s="171"/>
      <c r="R10" s="171"/>
      <c r="S10" s="171"/>
      <c r="T10" s="171"/>
      <c r="U10" s="171"/>
      <c r="V10" s="171"/>
      <c r="W10" s="171"/>
      <c r="X10" s="171"/>
      <c r="Y10" s="171"/>
      <c r="Z10" s="171"/>
    </row>
    <row r="11" spans="1:26" ht="29.25" customHeight="1" x14ac:dyDescent="0.25">
      <c r="A11" s="1895"/>
      <c r="B11" s="174" t="s">
        <v>85</v>
      </c>
      <c r="C11" s="1896" t="s">
        <v>2040</v>
      </c>
      <c r="D11" s="1897"/>
      <c r="E11" s="1897"/>
      <c r="F11" s="1897"/>
      <c r="G11" s="1897"/>
      <c r="H11" s="1897"/>
      <c r="I11" s="1897"/>
      <c r="J11" s="1897"/>
      <c r="K11" s="1897"/>
      <c r="L11" s="1897"/>
      <c r="M11" s="1898"/>
      <c r="N11" s="171"/>
      <c r="O11" s="171"/>
      <c r="P11" s="171"/>
      <c r="Q11" s="171"/>
      <c r="R11" s="171"/>
      <c r="S11" s="171"/>
      <c r="T11" s="171"/>
      <c r="U11" s="171"/>
      <c r="V11" s="171"/>
      <c r="W11" s="171"/>
      <c r="X11" s="171"/>
      <c r="Y11" s="171"/>
      <c r="Z11" s="171"/>
    </row>
    <row r="12" spans="1:26" ht="82.5" customHeight="1" x14ac:dyDescent="0.25">
      <c r="A12" s="1895"/>
      <c r="B12" s="174" t="s">
        <v>1021</v>
      </c>
      <c r="C12" s="1896" t="s">
        <v>2041</v>
      </c>
      <c r="D12" s="1897"/>
      <c r="E12" s="1897"/>
      <c r="F12" s="1897"/>
      <c r="G12" s="1897"/>
      <c r="H12" s="1897"/>
      <c r="I12" s="1897"/>
      <c r="J12" s="1897"/>
      <c r="K12" s="1897"/>
      <c r="L12" s="1897"/>
      <c r="M12" s="1898"/>
      <c r="N12" s="171"/>
      <c r="O12" s="171"/>
      <c r="P12" s="171"/>
      <c r="Q12" s="171"/>
      <c r="R12" s="171"/>
      <c r="S12" s="171"/>
      <c r="T12" s="171"/>
      <c r="U12" s="171"/>
      <c r="V12" s="171"/>
      <c r="W12" s="171"/>
      <c r="X12" s="171"/>
      <c r="Y12" s="171"/>
      <c r="Z12" s="171"/>
    </row>
    <row r="13" spans="1:26" ht="237.75" customHeight="1" x14ac:dyDescent="0.25">
      <c r="A13" s="1895"/>
      <c r="B13" s="174" t="s">
        <v>1023</v>
      </c>
      <c r="C13" s="1896" t="s">
        <v>2042</v>
      </c>
      <c r="D13" s="1897"/>
      <c r="E13" s="1897"/>
      <c r="F13" s="1897"/>
      <c r="G13" s="1897"/>
      <c r="H13" s="1897"/>
      <c r="I13" s="1897"/>
      <c r="J13" s="1897"/>
      <c r="K13" s="1897"/>
      <c r="L13" s="1897"/>
      <c r="M13" s="1898"/>
      <c r="N13" s="171"/>
      <c r="O13" s="171"/>
      <c r="P13" s="171"/>
      <c r="Q13" s="171"/>
      <c r="R13" s="171"/>
      <c r="S13" s="171"/>
      <c r="T13" s="171"/>
      <c r="U13" s="171"/>
      <c r="V13" s="171"/>
      <c r="W13" s="171"/>
      <c r="X13" s="171"/>
      <c r="Y13" s="171"/>
      <c r="Z13" s="171"/>
    </row>
    <row r="14" spans="1:26" ht="35.25" customHeight="1" x14ac:dyDescent="0.25">
      <c r="A14" s="1895"/>
      <c r="B14" s="1925" t="s">
        <v>1025</v>
      </c>
      <c r="C14" s="1926" t="s">
        <v>418</v>
      </c>
      <c r="D14" s="1911"/>
      <c r="E14" s="190" t="s">
        <v>1026</v>
      </c>
      <c r="F14" s="1910" t="s">
        <v>419</v>
      </c>
      <c r="G14" s="1897"/>
      <c r="H14" s="1897"/>
      <c r="I14" s="1897"/>
      <c r="J14" s="1897"/>
      <c r="K14" s="1897"/>
      <c r="L14" s="1897"/>
      <c r="M14" s="1898"/>
      <c r="N14" s="171"/>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71"/>
      <c r="O15" s="171"/>
      <c r="P15" s="171"/>
      <c r="Q15" s="171"/>
      <c r="R15" s="171"/>
      <c r="S15" s="171"/>
      <c r="T15" s="171"/>
      <c r="U15" s="171"/>
      <c r="V15" s="171"/>
      <c r="W15" s="171"/>
      <c r="X15" s="171"/>
      <c r="Y15" s="171"/>
      <c r="Z15" s="171"/>
    </row>
    <row r="16" spans="1:26" ht="15.75" customHeight="1" x14ac:dyDescent="0.25">
      <c r="A16" s="1904" t="s">
        <v>48</v>
      </c>
      <c r="B16" s="191" t="s">
        <v>87</v>
      </c>
      <c r="C16" s="1896" t="s">
        <v>1352</v>
      </c>
      <c r="D16" s="1897"/>
      <c r="E16" s="1897"/>
      <c r="F16" s="1897"/>
      <c r="G16" s="1897"/>
      <c r="H16" s="1897"/>
      <c r="I16" s="1897"/>
      <c r="J16" s="1897"/>
      <c r="K16" s="1897"/>
      <c r="L16" s="1897"/>
      <c r="M16" s="1898"/>
      <c r="N16" s="171"/>
      <c r="O16" s="171"/>
      <c r="P16" s="171"/>
      <c r="Q16" s="171"/>
      <c r="R16" s="171"/>
      <c r="S16" s="171"/>
      <c r="T16" s="171"/>
      <c r="U16" s="171"/>
      <c r="V16" s="171"/>
      <c r="W16" s="171"/>
      <c r="X16" s="171"/>
      <c r="Y16" s="171"/>
      <c r="Z16" s="171"/>
    </row>
    <row r="17" spans="1:26" ht="36" customHeight="1" x14ac:dyDescent="0.25">
      <c r="A17" s="1895"/>
      <c r="B17" s="191" t="s">
        <v>1028</v>
      </c>
      <c r="C17" s="1896" t="s">
        <v>848</v>
      </c>
      <c r="D17" s="1897"/>
      <c r="E17" s="1897"/>
      <c r="F17" s="1897"/>
      <c r="G17" s="1897"/>
      <c r="H17" s="1897"/>
      <c r="I17" s="1897"/>
      <c r="J17" s="1897"/>
      <c r="K17" s="1897"/>
      <c r="L17" s="1897"/>
      <c r="M17" s="1898"/>
      <c r="N17" s="171"/>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189" t="s">
        <v>1134</v>
      </c>
      <c r="G23" s="189"/>
      <c r="H23" s="189"/>
      <c r="I23" s="189"/>
      <c r="J23" s="189"/>
      <c r="K23" s="189"/>
      <c r="L23" s="189"/>
      <c r="M23" s="260"/>
      <c r="N23" s="171"/>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t="s">
        <v>100</v>
      </c>
      <c r="H26" s="208"/>
      <c r="I26" s="201" t="s">
        <v>106</v>
      </c>
      <c r="J26" s="202"/>
      <c r="K26" s="208"/>
      <c r="L26" s="187"/>
      <c r="M26" s="188"/>
      <c r="N26" s="171"/>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95"/>
      <c r="B30" s="214"/>
      <c r="C30" s="218" t="s">
        <v>110</v>
      </c>
      <c r="D30" s="219" t="s">
        <v>111</v>
      </c>
      <c r="E30" s="208"/>
      <c r="F30" s="220" t="s">
        <v>112</v>
      </c>
      <c r="G30" s="203"/>
      <c r="H30" s="208"/>
      <c r="I30" s="220" t="s">
        <v>113</v>
      </c>
      <c r="J30" s="221"/>
      <c r="K30" s="222"/>
      <c r="L30" s="223"/>
      <c r="M30" s="224"/>
      <c r="N30" s="171"/>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95"/>
      <c r="B33" s="1906"/>
      <c r="C33" s="227" t="s">
        <v>115</v>
      </c>
      <c r="D33" s="202">
        <v>2022</v>
      </c>
      <c r="E33" s="228"/>
      <c r="F33" s="208" t="s">
        <v>116</v>
      </c>
      <c r="G33" s="229" t="s">
        <v>1356</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3</v>
      </c>
      <c r="E37" s="223"/>
      <c r="F37" s="221">
        <v>3</v>
      </c>
      <c r="G37" s="223"/>
      <c r="H37" s="221">
        <v>3</v>
      </c>
      <c r="I37" s="223"/>
      <c r="J37" s="221">
        <v>3</v>
      </c>
      <c r="K37" s="223"/>
      <c r="L37" s="221">
        <v>3</v>
      </c>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v>3</v>
      </c>
      <c r="E39" s="223"/>
      <c r="F39" s="221">
        <v>3</v>
      </c>
      <c r="G39" s="223"/>
      <c r="H39" s="221">
        <v>3</v>
      </c>
      <c r="I39" s="223"/>
      <c r="J39" s="221">
        <v>3</v>
      </c>
      <c r="K39" s="223"/>
      <c r="L39" s="221">
        <v>3</v>
      </c>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v>3</v>
      </c>
      <c r="E41" s="223"/>
      <c r="F41" s="221">
        <v>3</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v>36</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c r="E47" s="202" t="s">
        <v>100</v>
      </c>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5.75" customHeight="1" x14ac:dyDescent="0.25">
      <c r="A49" s="1895"/>
      <c r="B49" s="174" t="s">
        <v>139</v>
      </c>
      <c r="C49" s="1896" t="s">
        <v>2043</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2044</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v>2022</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1374</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1375</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1376</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1377</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938" t="s">
        <v>1378</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v>3795750</v>
      </c>
      <c r="D58" s="1897"/>
      <c r="E58" s="1897"/>
      <c r="F58" s="1897"/>
      <c r="G58" s="1897"/>
      <c r="H58" s="1897"/>
      <c r="I58" s="1897"/>
      <c r="J58" s="1897"/>
      <c r="K58" s="1897"/>
      <c r="L58" s="1897"/>
      <c r="M58" s="1898"/>
      <c r="N58" s="171"/>
      <c r="O58" s="171"/>
      <c r="P58" s="171"/>
      <c r="Q58" s="171"/>
      <c r="R58" s="171"/>
      <c r="S58" s="171"/>
      <c r="T58" s="171"/>
      <c r="U58" s="171"/>
      <c r="V58" s="171"/>
      <c r="W58" s="171"/>
      <c r="X58" s="171"/>
      <c r="Y58" s="171"/>
      <c r="Z58" s="171"/>
    </row>
    <row r="59" spans="1:26" ht="15.75" customHeight="1" x14ac:dyDescent="0.25">
      <c r="A59" s="1894" t="s">
        <v>156</v>
      </c>
      <c r="B59" s="255" t="s">
        <v>157</v>
      </c>
      <c r="C59" s="1896" t="s">
        <v>1379</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9" t="s">
        <v>1143</v>
      </c>
      <c r="D60" s="1897"/>
      <c r="E60" s="1897"/>
      <c r="F60" s="1897"/>
      <c r="G60" s="1897"/>
      <c r="H60" s="1897"/>
      <c r="I60" s="1897"/>
      <c r="J60" s="1897"/>
      <c r="K60" s="1897"/>
      <c r="L60" s="1897"/>
      <c r="M60" s="1898"/>
      <c r="N60" s="171"/>
      <c r="O60" s="171"/>
      <c r="P60" s="171"/>
      <c r="Q60" s="171"/>
      <c r="R60" s="171"/>
      <c r="S60" s="171"/>
      <c r="T60" s="171"/>
      <c r="U60" s="171"/>
      <c r="V60" s="171"/>
      <c r="W60" s="171"/>
      <c r="X60" s="171"/>
      <c r="Y60" s="171"/>
      <c r="Z60" s="171"/>
    </row>
    <row r="61" spans="1:26" ht="30" customHeight="1" thickBot="1" x14ac:dyDescent="0.3">
      <c r="A61" s="1895"/>
      <c r="B61" s="256" t="s">
        <v>79</v>
      </c>
      <c r="C61" s="1896" t="s">
        <v>1376</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t="s">
        <v>73</v>
      </c>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0">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62:M62"/>
    <mergeCell ref="C57:M57"/>
    <mergeCell ref="C58:M58"/>
    <mergeCell ref="A59:A61"/>
    <mergeCell ref="C59:M59"/>
    <mergeCell ref="C60:M60"/>
    <mergeCell ref="C61:M61"/>
    <mergeCell ref="A53:A58"/>
    <mergeCell ref="C53:M53"/>
    <mergeCell ref="C54:M54"/>
    <mergeCell ref="C55:M55"/>
    <mergeCell ref="C56:M56"/>
  </mergeCells>
  <hyperlinks>
    <hyperlink ref="C57" r:id="rId1" xr:uid="{00000000-0004-0000-5A00-000000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4" tint="-0.249977111117893"/>
  </sheetPr>
  <dimension ref="A1:Y1000"/>
  <sheetViews>
    <sheetView zoomScaleNormal="100" workbookViewId="0">
      <selection activeCell="C1" sqref="C1"/>
    </sheetView>
  </sheetViews>
  <sheetFormatPr baseColWidth="10" defaultColWidth="14.42578125" defaultRowHeight="15" customHeight="1" x14ac:dyDescent="0.3"/>
  <cols>
    <col min="1" max="1" width="19.42578125" style="1276" customWidth="1"/>
    <col min="2" max="2" width="20.42578125" style="1276" customWidth="1"/>
    <col min="3" max="3" width="19" style="1276" customWidth="1"/>
    <col min="4" max="25" width="11.42578125" style="1276" customWidth="1"/>
    <col min="26" max="16384" width="14.42578125" style="1276"/>
  </cols>
  <sheetData>
    <row r="1" spans="1:25" ht="15.75" customHeight="1" thickBot="1" x14ac:dyDescent="0.35">
      <c r="A1" s="738"/>
      <c r="B1" s="739" t="s">
        <v>2045</v>
      </c>
      <c r="C1" s="740"/>
      <c r="D1" s="740"/>
      <c r="E1" s="740"/>
      <c r="F1" s="740"/>
      <c r="G1" s="740"/>
      <c r="H1" s="740"/>
      <c r="I1" s="740"/>
      <c r="J1" s="740"/>
      <c r="K1" s="740"/>
      <c r="L1" s="740"/>
      <c r="M1" s="741"/>
      <c r="N1" s="171"/>
      <c r="O1" s="171"/>
      <c r="P1" s="171"/>
      <c r="Q1" s="171"/>
      <c r="R1" s="171"/>
      <c r="S1" s="171"/>
      <c r="T1" s="171"/>
      <c r="U1" s="171"/>
      <c r="V1" s="171"/>
      <c r="W1" s="171"/>
      <c r="X1" s="171"/>
      <c r="Y1" s="171"/>
    </row>
    <row r="2" spans="1:25" ht="42.75" customHeight="1" x14ac:dyDescent="0.3">
      <c r="A2" s="2493" t="s">
        <v>67</v>
      </c>
      <c r="B2" s="742" t="s">
        <v>68</v>
      </c>
      <c r="C2" s="2495" t="s">
        <v>857</v>
      </c>
      <c r="D2" s="2496"/>
      <c r="E2" s="2496"/>
      <c r="F2" s="2496"/>
      <c r="G2" s="2496"/>
      <c r="H2" s="2496"/>
      <c r="I2" s="2496"/>
      <c r="J2" s="2496"/>
      <c r="K2" s="2496"/>
      <c r="L2" s="2496"/>
      <c r="M2" s="2497"/>
      <c r="N2" s="171"/>
      <c r="O2" s="171"/>
      <c r="P2" s="171"/>
      <c r="Q2" s="171"/>
      <c r="R2" s="171"/>
      <c r="S2" s="171"/>
      <c r="T2" s="171"/>
      <c r="U2" s="171"/>
      <c r="V2" s="171"/>
      <c r="W2" s="171"/>
      <c r="X2" s="171"/>
      <c r="Y2" s="171"/>
    </row>
    <row r="3" spans="1:25" ht="75.75" customHeight="1" x14ac:dyDescent="0.3">
      <c r="A3" s="2494"/>
      <c r="B3" s="743" t="s">
        <v>1016</v>
      </c>
      <c r="C3" s="1830" t="s">
        <v>838</v>
      </c>
      <c r="D3" s="1830"/>
      <c r="E3" s="1830"/>
      <c r="F3" s="1830"/>
      <c r="G3" s="1830"/>
      <c r="H3" s="1830"/>
      <c r="I3" s="1830"/>
      <c r="J3" s="1830"/>
      <c r="K3" s="1830"/>
      <c r="L3" s="1830"/>
      <c r="M3" s="1831"/>
      <c r="N3" s="171"/>
      <c r="O3" s="171"/>
      <c r="P3" s="171"/>
      <c r="Q3" s="171"/>
      <c r="R3" s="171"/>
      <c r="S3" s="171"/>
      <c r="T3" s="171"/>
      <c r="U3" s="171"/>
      <c r="V3" s="171"/>
      <c r="W3" s="171"/>
      <c r="X3" s="171"/>
      <c r="Y3" s="171"/>
    </row>
    <row r="4" spans="1:25" ht="36.6" customHeight="1" x14ac:dyDescent="0.3">
      <c r="A4" s="2494"/>
      <c r="B4" s="747" t="s">
        <v>72</v>
      </c>
      <c r="C4" s="2490" t="s">
        <v>448</v>
      </c>
      <c r="D4" s="2491"/>
      <c r="E4" s="2492"/>
      <c r="F4" s="2498" t="s">
        <v>74</v>
      </c>
      <c r="G4" s="2499"/>
      <c r="H4" s="750">
        <v>153</v>
      </c>
      <c r="I4" s="2500"/>
      <c r="J4" s="2491"/>
      <c r="K4" s="2491"/>
      <c r="L4" s="2491"/>
      <c r="M4" s="2501"/>
      <c r="N4" s="171"/>
      <c r="O4" s="171"/>
      <c r="P4" s="171"/>
      <c r="Q4" s="171"/>
      <c r="R4" s="171"/>
      <c r="S4" s="171"/>
      <c r="T4" s="171"/>
      <c r="U4" s="171"/>
      <c r="V4" s="171"/>
      <c r="W4" s="171"/>
      <c r="X4" s="171"/>
      <c r="Y4" s="171"/>
    </row>
    <row r="5" spans="1:25" ht="39" customHeight="1" x14ac:dyDescent="0.3">
      <c r="A5" s="2494"/>
      <c r="B5" s="747" t="s">
        <v>75</v>
      </c>
      <c r="C5" s="2490" t="s">
        <v>2046</v>
      </c>
      <c r="D5" s="2491"/>
      <c r="E5" s="2491"/>
      <c r="F5" s="2491"/>
      <c r="G5" s="2491"/>
      <c r="H5" s="2491"/>
      <c r="I5" s="2491"/>
      <c r="J5" s="2491"/>
      <c r="K5" s="2491"/>
      <c r="L5" s="2491"/>
      <c r="M5" s="2501"/>
      <c r="N5" s="171"/>
      <c r="O5" s="171"/>
      <c r="P5" s="171"/>
      <c r="Q5" s="171"/>
      <c r="R5" s="171"/>
      <c r="S5" s="171"/>
      <c r="T5" s="171"/>
      <c r="U5" s="171"/>
      <c r="V5" s="171"/>
      <c r="W5" s="171"/>
      <c r="X5" s="171"/>
      <c r="Y5" s="171"/>
    </row>
    <row r="6" spans="1:25" ht="28.5" customHeight="1" x14ac:dyDescent="0.3">
      <c r="A6" s="2494"/>
      <c r="B6" s="747" t="s">
        <v>76</v>
      </c>
      <c r="C6" s="2490" t="s">
        <v>2047</v>
      </c>
      <c r="D6" s="2491"/>
      <c r="E6" s="2491"/>
      <c r="F6" s="2491"/>
      <c r="G6" s="2491"/>
      <c r="H6" s="2491"/>
      <c r="I6" s="2491"/>
      <c r="J6" s="2491"/>
      <c r="K6" s="2491"/>
      <c r="L6" s="2491"/>
      <c r="M6" s="2501"/>
      <c r="N6" s="171"/>
      <c r="O6" s="171"/>
      <c r="P6" s="171"/>
      <c r="Q6" s="171"/>
      <c r="R6" s="171"/>
      <c r="S6" s="171"/>
      <c r="T6" s="171"/>
      <c r="U6" s="171"/>
      <c r="V6" s="171"/>
      <c r="W6" s="171"/>
      <c r="X6" s="171"/>
      <c r="Y6" s="171"/>
    </row>
    <row r="7" spans="1:25" ht="36" customHeight="1" x14ac:dyDescent="0.3">
      <c r="A7" s="2494"/>
      <c r="B7" s="743" t="s">
        <v>929</v>
      </c>
      <c r="C7" s="2490" t="s">
        <v>540</v>
      </c>
      <c r="D7" s="2491"/>
      <c r="E7" s="2491"/>
      <c r="F7" s="2491"/>
      <c r="G7" s="2492"/>
      <c r="H7" s="753" t="s">
        <v>79</v>
      </c>
      <c r="I7" s="2502" t="s">
        <v>2048</v>
      </c>
      <c r="J7" s="2503"/>
      <c r="K7" s="2503"/>
      <c r="L7" s="2503"/>
      <c r="M7" s="2504"/>
      <c r="N7" s="171"/>
      <c r="O7" s="171"/>
      <c r="P7" s="171"/>
      <c r="Q7" s="171"/>
      <c r="R7" s="171"/>
      <c r="S7" s="171"/>
      <c r="T7" s="171"/>
      <c r="U7" s="171"/>
      <c r="V7" s="171"/>
      <c r="W7" s="171"/>
      <c r="X7" s="171"/>
      <c r="Y7" s="171"/>
    </row>
    <row r="8" spans="1:25" ht="15.75" customHeight="1" x14ac:dyDescent="0.3">
      <c r="A8" s="2494"/>
      <c r="B8" s="2488" t="s">
        <v>77</v>
      </c>
      <c r="C8" s="754"/>
      <c r="D8" s="755"/>
      <c r="E8" s="755"/>
      <c r="F8" s="755"/>
      <c r="G8" s="755"/>
      <c r="H8" s="755"/>
      <c r="I8" s="755"/>
      <c r="J8" s="755"/>
      <c r="K8" s="755"/>
      <c r="L8" s="756"/>
      <c r="M8" s="757"/>
      <c r="N8" s="171"/>
      <c r="O8" s="171"/>
      <c r="P8" s="171"/>
      <c r="Q8" s="171"/>
      <c r="R8" s="171"/>
      <c r="S8" s="171"/>
      <c r="T8" s="171"/>
      <c r="U8" s="171"/>
      <c r="V8" s="171"/>
      <c r="W8" s="171"/>
      <c r="X8" s="171"/>
      <c r="Y8" s="171"/>
    </row>
    <row r="9" spans="1:25" ht="27.75" customHeight="1" x14ac:dyDescent="0.3">
      <c r="A9" s="2494"/>
      <c r="B9" s="2489"/>
      <c r="C9" s="2506" t="s">
        <v>2048</v>
      </c>
      <c r="D9" s="2507"/>
      <c r="E9" s="758"/>
      <c r="F9" s="2487"/>
      <c r="G9" s="2487"/>
      <c r="H9" s="758"/>
      <c r="I9" s="2487"/>
      <c r="J9" s="2487"/>
      <c r="K9" s="758"/>
      <c r="L9" s="759"/>
      <c r="M9" s="760"/>
      <c r="N9" s="171"/>
      <c r="O9" s="171"/>
      <c r="P9" s="171"/>
      <c r="Q9" s="171"/>
      <c r="R9" s="171"/>
      <c r="S9" s="171"/>
      <c r="T9" s="171"/>
      <c r="U9" s="171"/>
      <c r="V9" s="171"/>
      <c r="W9" s="171"/>
      <c r="X9" s="171"/>
      <c r="Y9" s="171"/>
    </row>
    <row r="10" spans="1:25" ht="15.75" customHeight="1" x14ac:dyDescent="0.3">
      <c r="A10" s="2494"/>
      <c r="B10" s="2505"/>
      <c r="C10" s="2508" t="s">
        <v>84</v>
      </c>
      <c r="D10" s="2487"/>
      <c r="E10" s="761"/>
      <c r="F10" s="2487" t="s">
        <v>84</v>
      </c>
      <c r="G10" s="2487"/>
      <c r="H10" s="761"/>
      <c r="I10" s="2487" t="s">
        <v>84</v>
      </c>
      <c r="J10" s="2487"/>
      <c r="K10" s="761"/>
      <c r="L10" s="762"/>
      <c r="M10" s="763"/>
      <c r="N10" s="171"/>
      <c r="O10" s="171"/>
      <c r="P10" s="171"/>
      <c r="Q10" s="171"/>
      <c r="R10" s="171"/>
      <c r="S10" s="171"/>
      <c r="T10" s="171"/>
      <c r="U10" s="171"/>
      <c r="V10" s="171"/>
      <c r="W10" s="171"/>
      <c r="X10" s="171"/>
      <c r="Y10" s="171"/>
    </row>
    <row r="11" spans="1:25" ht="29.25" customHeight="1" x14ac:dyDescent="0.3">
      <c r="A11" s="2494"/>
      <c r="B11" s="743" t="s">
        <v>85</v>
      </c>
      <c r="C11" s="1724" t="s">
        <v>2022</v>
      </c>
      <c r="D11" s="1725"/>
      <c r="E11" s="1725"/>
      <c r="F11" s="1725"/>
      <c r="G11" s="1725"/>
      <c r="H11" s="1725"/>
      <c r="I11" s="1725"/>
      <c r="J11" s="1725"/>
      <c r="K11" s="1725"/>
      <c r="L11" s="1725"/>
      <c r="M11" s="1726"/>
      <c r="N11" s="171"/>
      <c r="O11" s="171"/>
      <c r="P11" s="171"/>
      <c r="Q11" s="171"/>
      <c r="R11" s="171"/>
      <c r="S11" s="171"/>
      <c r="T11" s="171"/>
      <c r="U11" s="171"/>
      <c r="V11" s="171"/>
      <c r="W11" s="171"/>
      <c r="X11" s="171"/>
      <c r="Y11" s="171"/>
    </row>
    <row r="12" spans="1:25" ht="82.5" customHeight="1" x14ac:dyDescent="0.3">
      <c r="A12" s="2494"/>
      <c r="B12" s="743" t="s">
        <v>1021</v>
      </c>
      <c r="C12" s="2468" t="s">
        <v>2049</v>
      </c>
      <c r="D12" s="2469"/>
      <c r="E12" s="2469"/>
      <c r="F12" s="2469"/>
      <c r="G12" s="2469"/>
      <c r="H12" s="2469"/>
      <c r="I12" s="2469"/>
      <c r="J12" s="2469"/>
      <c r="K12" s="2469"/>
      <c r="L12" s="2469"/>
      <c r="M12" s="2470"/>
      <c r="N12" s="171"/>
      <c r="O12" s="171"/>
      <c r="P12" s="171"/>
      <c r="Q12" s="171"/>
      <c r="R12" s="171"/>
      <c r="S12" s="171"/>
      <c r="T12" s="171"/>
      <c r="U12" s="171"/>
      <c r="V12" s="171"/>
      <c r="W12" s="171"/>
      <c r="X12" s="171"/>
      <c r="Y12" s="171"/>
    </row>
    <row r="13" spans="1:25" ht="90.75" customHeight="1" x14ac:dyDescent="0.3">
      <c r="A13" s="2494"/>
      <c r="B13" s="743" t="s">
        <v>1023</v>
      </c>
      <c r="C13" s="1724" t="s">
        <v>2022</v>
      </c>
      <c r="D13" s="1725"/>
      <c r="E13" s="1725"/>
      <c r="F13" s="1725"/>
      <c r="G13" s="1725"/>
      <c r="H13" s="1725"/>
      <c r="I13" s="1725"/>
      <c r="J13" s="1725"/>
      <c r="K13" s="1725"/>
      <c r="L13" s="1725"/>
      <c r="M13" s="1726"/>
      <c r="N13" s="171"/>
      <c r="O13" s="171"/>
      <c r="P13" s="171"/>
      <c r="Q13" s="171"/>
      <c r="R13" s="171"/>
      <c r="S13" s="171"/>
      <c r="T13" s="171"/>
      <c r="U13" s="171"/>
      <c r="V13" s="171"/>
      <c r="W13" s="171"/>
      <c r="X13" s="171"/>
      <c r="Y13" s="171"/>
    </row>
    <row r="14" spans="1:25" ht="35.25" customHeight="1" x14ac:dyDescent="0.3">
      <c r="A14" s="2494"/>
      <c r="B14" s="2488" t="s">
        <v>1025</v>
      </c>
      <c r="C14" s="2468" t="s">
        <v>418</v>
      </c>
      <c r="D14" s="2469"/>
      <c r="E14" s="1277" t="s">
        <v>1026</v>
      </c>
      <c r="F14" s="2476" t="s">
        <v>419</v>
      </c>
      <c r="G14" s="2469"/>
      <c r="H14" s="2469"/>
      <c r="I14" s="2469"/>
      <c r="J14" s="2469"/>
      <c r="K14" s="2469"/>
      <c r="L14" s="2469"/>
      <c r="M14" s="2470"/>
      <c r="N14" s="171"/>
      <c r="O14" s="171"/>
      <c r="P14" s="171"/>
      <c r="Q14" s="171"/>
      <c r="R14" s="171"/>
      <c r="S14" s="171"/>
      <c r="T14" s="171"/>
      <c r="U14" s="171"/>
      <c r="V14" s="171"/>
      <c r="W14" s="171"/>
      <c r="X14" s="171"/>
      <c r="Y14" s="171"/>
    </row>
    <row r="15" spans="1:25" ht="15.75" customHeight="1" x14ac:dyDescent="0.3">
      <c r="A15" s="2494"/>
      <c r="B15" s="2489"/>
      <c r="C15" s="2468"/>
      <c r="D15" s="2469"/>
      <c r="E15" s="2469"/>
      <c r="F15" s="2469"/>
      <c r="G15" s="2469"/>
      <c r="H15" s="2469"/>
      <c r="I15" s="2469"/>
      <c r="J15" s="2469"/>
      <c r="K15" s="2469"/>
      <c r="L15" s="2469"/>
      <c r="M15" s="2470"/>
      <c r="N15" s="171"/>
      <c r="O15" s="171"/>
      <c r="P15" s="171"/>
      <c r="Q15" s="171"/>
      <c r="R15" s="171"/>
      <c r="S15" s="171"/>
      <c r="T15" s="171"/>
      <c r="U15" s="171"/>
      <c r="V15" s="171"/>
      <c r="W15" s="171"/>
      <c r="X15" s="171"/>
      <c r="Y15" s="171"/>
    </row>
    <row r="16" spans="1:25" ht="15.75" customHeight="1" x14ac:dyDescent="0.3">
      <c r="A16" s="2471" t="s">
        <v>48</v>
      </c>
      <c r="B16" s="765" t="s">
        <v>87</v>
      </c>
      <c r="C16" s="2468" t="s">
        <v>859</v>
      </c>
      <c r="D16" s="2469"/>
      <c r="E16" s="2469"/>
      <c r="F16" s="2469"/>
      <c r="G16" s="2469"/>
      <c r="H16" s="2469"/>
      <c r="I16" s="2469"/>
      <c r="J16" s="2469"/>
      <c r="K16" s="2469"/>
      <c r="L16" s="2469"/>
      <c r="M16" s="2470"/>
      <c r="N16" s="171"/>
      <c r="O16" s="171"/>
      <c r="P16" s="171"/>
      <c r="Q16" s="171"/>
      <c r="R16" s="171"/>
      <c r="S16" s="171"/>
      <c r="T16" s="171"/>
      <c r="U16" s="171"/>
      <c r="V16" s="171"/>
      <c r="W16" s="171"/>
      <c r="X16" s="171"/>
      <c r="Y16" s="171"/>
    </row>
    <row r="17" spans="1:25" ht="36" customHeight="1" x14ac:dyDescent="0.3">
      <c r="A17" s="2472"/>
      <c r="B17" s="765" t="s">
        <v>1028</v>
      </c>
      <c r="C17" s="2468" t="s">
        <v>858</v>
      </c>
      <c r="D17" s="2469"/>
      <c r="E17" s="2469"/>
      <c r="F17" s="2469"/>
      <c r="G17" s="2469"/>
      <c r="H17" s="2469"/>
      <c r="I17" s="2469"/>
      <c r="J17" s="2469"/>
      <c r="K17" s="2469"/>
      <c r="L17" s="2469"/>
      <c r="M17" s="2470"/>
      <c r="N17" s="171"/>
      <c r="O17" s="171"/>
      <c r="P17" s="171"/>
      <c r="Q17" s="171"/>
      <c r="R17" s="171"/>
      <c r="S17" s="171"/>
      <c r="T17" s="171"/>
      <c r="U17" s="171"/>
      <c r="V17" s="171"/>
      <c r="W17" s="171"/>
      <c r="X17" s="171"/>
      <c r="Y17" s="171"/>
    </row>
    <row r="18" spans="1:25" ht="8.25" customHeight="1" x14ac:dyDescent="0.3">
      <c r="A18" s="2472"/>
      <c r="B18" s="2473" t="s">
        <v>89</v>
      </c>
      <c r="C18" s="766"/>
      <c r="D18" s="767"/>
      <c r="E18" s="767"/>
      <c r="F18" s="767"/>
      <c r="G18" s="767"/>
      <c r="H18" s="767"/>
      <c r="I18" s="767"/>
      <c r="J18" s="767"/>
      <c r="K18" s="767"/>
      <c r="L18" s="767"/>
      <c r="M18" s="768"/>
      <c r="N18" s="171"/>
      <c r="O18" s="171"/>
      <c r="P18" s="171"/>
      <c r="Q18" s="171"/>
      <c r="R18" s="171"/>
      <c r="S18" s="171"/>
      <c r="T18" s="171"/>
      <c r="U18" s="171"/>
      <c r="V18" s="171"/>
      <c r="W18" s="171"/>
      <c r="X18" s="171"/>
      <c r="Y18" s="171"/>
    </row>
    <row r="19" spans="1:25" ht="9" customHeight="1" x14ac:dyDescent="0.3">
      <c r="A19" s="2472"/>
      <c r="B19" s="2474"/>
      <c r="C19" s="769"/>
      <c r="D19" s="770"/>
      <c r="E19" s="771"/>
      <c r="F19" s="770"/>
      <c r="G19" s="771"/>
      <c r="H19" s="770"/>
      <c r="I19" s="771"/>
      <c r="J19" s="770"/>
      <c r="K19" s="771"/>
      <c r="L19" s="771"/>
      <c r="M19" s="772"/>
      <c r="N19" s="171"/>
      <c r="O19" s="171"/>
      <c r="P19" s="171"/>
      <c r="Q19" s="171"/>
      <c r="R19" s="171"/>
      <c r="S19" s="171"/>
      <c r="T19" s="171"/>
      <c r="U19" s="171"/>
      <c r="V19" s="171"/>
      <c r="W19" s="171"/>
      <c r="X19" s="171"/>
      <c r="Y19" s="171"/>
    </row>
    <row r="20" spans="1:25" ht="15.75" customHeight="1" x14ac:dyDescent="0.3">
      <c r="A20" s="2472"/>
      <c r="B20" s="2474"/>
      <c r="C20" s="1278" t="s">
        <v>90</v>
      </c>
      <c r="D20" s="1279"/>
      <c r="E20" s="1280" t="s">
        <v>91</v>
      </c>
      <c r="F20" s="1279"/>
      <c r="G20" s="1280" t="s">
        <v>92</v>
      </c>
      <c r="H20" s="1279"/>
      <c r="I20" s="1280" t="s">
        <v>93</v>
      </c>
      <c r="J20" s="1281"/>
      <c r="K20" s="1280"/>
      <c r="L20" s="1280"/>
      <c r="M20" s="1282"/>
      <c r="N20" s="171"/>
      <c r="O20" s="171"/>
      <c r="P20" s="171"/>
      <c r="Q20" s="171"/>
      <c r="R20" s="171"/>
      <c r="S20" s="171"/>
      <c r="T20" s="171"/>
      <c r="U20" s="171"/>
      <c r="V20" s="171"/>
      <c r="W20" s="171"/>
      <c r="X20" s="171"/>
      <c r="Y20" s="171"/>
    </row>
    <row r="21" spans="1:25" ht="15.75" customHeight="1" x14ac:dyDescent="0.3">
      <c r="A21" s="2472"/>
      <c r="B21" s="2474"/>
      <c r="C21" s="1278" t="s">
        <v>94</v>
      </c>
      <c r="D21" s="1283"/>
      <c r="E21" s="1280" t="s">
        <v>95</v>
      </c>
      <c r="F21" s="1284"/>
      <c r="G21" s="1280" t="s">
        <v>96</v>
      </c>
      <c r="H21" s="1284"/>
      <c r="I21" s="1280"/>
      <c r="J21" s="1285"/>
      <c r="K21" s="1280"/>
      <c r="L21" s="1280"/>
      <c r="M21" s="1282"/>
      <c r="N21" s="171"/>
      <c r="O21" s="171"/>
      <c r="P21" s="171"/>
      <c r="Q21" s="171"/>
      <c r="R21" s="171"/>
      <c r="S21" s="171"/>
      <c r="T21" s="171"/>
      <c r="U21" s="171"/>
      <c r="V21" s="171"/>
      <c r="W21" s="171"/>
      <c r="X21" s="171"/>
      <c r="Y21" s="171"/>
    </row>
    <row r="22" spans="1:25" ht="15.75" customHeight="1" x14ac:dyDescent="0.3">
      <c r="A22" s="2472"/>
      <c r="B22" s="2474"/>
      <c r="C22" s="1278" t="s">
        <v>97</v>
      </c>
      <c r="D22" s="1283"/>
      <c r="E22" s="1280" t="s">
        <v>98</v>
      </c>
      <c r="F22" s="1283"/>
      <c r="G22" s="1280"/>
      <c r="H22" s="1285"/>
      <c r="I22" s="1280"/>
      <c r="J22" s="1285"/>
      <c r="K22" s="1280"/>
      <c r="L22" s="1280"/>
      <c r="M22" s="1282"/>
      <c r="N22" s="171"/>
      <c r="O22" s="171"/>
      <c r="P22" s="171"/>
      <c r="Q22" s="171"/>
      <c r="R22" s="171"/>
      <c r="S22" s="171"/>
      <c r="T22" s="171"/>
      <c r="U22" s="171"/>
      <c r="V22" s="171"/>
      <c r="W22" s="171"/>
      <c r="X22" s="171"/>
      <c r="Y22" s="171"/>
    </row>
    <row r="23" spans="1:25" ht="15.75" customHeight="1" x14ac:dyDescent="0.3">
      <c r="A23" s="2472"/>
      <c r="B23" s="2474"/>
      <c r="C23" s="1278" t="s">
        <v>99</v>
      </c>
      <c r="D23" s="1286" t="s">
        <v>100</v>
      </c>
      <c r="E23" s="1280" t="s">
        <v>101</v>
      </c>
      <c r="F23" s="1287" t="s">
        <v>2050</v>
      </c>
      <c r="G23" s="780"/>
      <c r="H23" s="780"/>
      <c r="I23" s="780"/>
      <c r="J23" s="780"/>
      <c r="K23" s="780"/>
      <c r="L23" s="780"/>
      <c r="M23" s="781"/>
      <c r="N23" s="171"/>
      <c r="O23" s="171"/>
      <c r="P23" s="171"/>
      <c r="Q23" s="171"/>
      <c r="R23" s="171"/>
      <c r="S23" s="171"/>
      <c r="T23" s="171"/>
      <c r="U23" s="171"/>
      <c r="V23" s="171"/>
      <c r="W23" s="171"/>
      <c r="X23" s="171"/>
      <c r="Y23" s="171"/>
    </row>
    <row r="24" spans="1:25" ht="9.75" customHeight="1" x14ac:dyDescent="0.3">
      <c r="A24" s="2472"/>
      <c r="B24" s="2475"/>
      <c r="C24" s="1288"/>
      <c r="D24" s="1289"/>
      <c r="E24" s="1289"/>
      <c r="F24" s="1289"/>
      <c r="G24" s="1289"/>
      <c r="H24" s="1289"/>
      <c r="I24" s="1289"/>
      <c r="J24" s="1289"/>
      <c r="K24" s="1289"/>
      <c r="L24" s="1289"/>
      <c r="M24" s="1290"/>
      <c r="N24" s="171"/>
      <c r="O24" s="171"/>
      <c r="P24" s="171"/>
      <c r="Q24" s="171"/>
      <c r="R24" s="171"/>
      <c r="S24" s="171"/>
      <c r="T24" s="171"/>
      <c r="U24" s="171"/>
      <c r="V24" s="171"/>
      <c r="W24" s="171"/>
      <c r="X24" s="171"/>
      <c r="Y24" s="171"/>
    </row>
    <row r="25" spans="1:25" ht="15.75" customHeight="1" x14ac:dyDescent="0.3">
      <c r="A25" s="2472"/>
      <c r="B25" s="2473" t="s">
        <v>103</v>
      </c>
      <c r="C25" s="1291"/>
      <c r="D25" s="1292"/>
      <c r="E25" s="1292"/>
      <c r="F25" s="1292"/>
      <c r="G25" s="1292"/>
      <c r="H25" s="1292"/>
      <c r="I25" s="1292"/>
      <c r="J25" s="1292"/>
      <c r="K25" s="1292"/>
      <c r="L25" s="756"/>
      <c r="M25" s="757"/>
      <c r="N25" s="171"/>
      <c r="O25" s="171"/>
      <c r="P25" s="171"/>
      <c r="Q25" s="171"/>
      <c r="R25" s="171"/>
      <c r="S25" s="171"/>
      <c r="T25" s="171"/>
      <c r="U25" s="171"/>
      <c r="V25" s="171"/>
      <c r="W25" s="171"/>
      <c r="X25" s="171"/>
      <c r="Y25" s="171"/>
    </row>
    <row r="26" spans="1:25" ht="15.75" customHeight="1" x14ac:dyDescent="0.3">
      <c r="A26" s="2472"/>
      <c r="B26" s="2474"/>
      <c r="C26" s="1278" t="s">
        <v>104</v>
      </c>
      <c r="D26" s="1284"/>
      <c r="E26" s="1293"/>
      <c r="F26" s="1280" t="s">
        <v>105</v>
      </c>
      <c r="G26" s="1286" t="s">
        <v>100</v>
      </c>
      <c r="H26" s="1293"/>
      <c r="I26" s="1280" t="s">
        <v>106</v>
      </c>
      <c r="J26" s="1283"/>
      <c r="K26" s="1293"/>
      <c r="L26" s="759"/>
      <c r="M26" s="760"/>
      <c r="N26" s="171"/>
      <c r="O26" s="171"/>
      <c r="P26" s="171"/>
      <c r="Q26" s="171"/>
      <c r="R26" s="171"/>
      <c r="S26" s="171"/>
      <c r="T26" s="171"/>
      <c r="U26" s="171"/>
      <c r="V26" s="171"/>
      <c r="W26" s="171"/>
      <c r="X26" s="171"/>
      <c r="Y26" s="171"/>
    </row>
    <row r="27" spans="1:25" ht="15.75" customHeight="1" x14ac:dyDescent="0.3">
      <c r="A27" s="2472"/>
      <c r="B27" s="2474"/>
      <c r="C27" s="1278" t="s">
        <v>107</v>
      </c>
      <c r="D27" s="788"/>
      <c r="E27" s="759"/>
      <c r="F27" s="1280" t="s">
        <v>108</v>
      </c>
      <c r="G27" s="1284"/>
      <c r="H27" s="759"/>
      <c r="I27" s="789"/>
      <c r="J27" s="759"/>
      <c r="K27" s="758"/>
      <c r="L27" s="759"/>
      <c r="M27" s="760"/>
      <c r="N27" s="171"/>
      <c r="O27" s="171"/>
      <c r="P27" s="171"/>
      <c r="Q27" s="171"/>
      <c r="R27" s="171"/>
      <c r="S27" s="171"/>
      <c r="T27" s="171"/>
      <c r="U27" s="171"/>
      <c r="V27" s="171"/>
      <c r="W27" s="171"/>
      <c r="X27" s="171"/>
      <c r="Y27" s="171"/>
    </row>
    <row r="28" spans="1:25" ht="15.75" customHeight="1" x14ac:dyDescent="0.3">
      <c r="A28" s="2472"/>
      <c r="B28" s="2475"/>
      <c r="C28" s="1294"/>
      <c r="D28" s="1295"/>
      <c r="E28" s="1295"/>
      <c r="F28" s="1295"/>
      <c r="G28" s="1295"/>
      <c r="H28" s="1295"/>
      <c r="I28" s="1295"/>
      <c r="J28" s="1295"/>
      <c r="K28" s="1295"/>
      <c r="L28" s="762"/>
      <c r="M28" s="763"/>
      <c r="N28" s="171"/>
      <c r="O28" s="171"/>
      <c r="P28" s="171"/>
      <c r="Q28" s="171"/>
      <c r="R28" s="171"/>
      <c r="S28" s="171"/>
      <c r="T28" s="171"/>
      <c r="U28" s="171"/>
      <c r="V28" s="171"/>
      <c r="W28" s="171"/>
      <c r="X28" s="171"/>
      <c r="Y28" s="171"/>
    </row>
    <row r="29" spans="1:25" ht="15.75" customHeight="1" x14ac:dyDescent="0.3">
      <c r="A29" s="2472"/>
      <c r="B29" s="792" t="s">
        <v>109</v>
      </c>
      <c r="C29" s="1296"/>
      <c r="D29" s="1297"/>
      <c r="E29" s="1297"/>
      <c r="F29" s="1297"/>
      <c r="G29" s="1297"/>
      <c r="H29" s="1297"/>
      <c r="I29" s="1297"/>
      <c r="J29" s="1297"/>
      <c r="K29" s="1297"/>
      <c r="L29" s="1297"/>
      <c r="M29" s="1298"/>
      <c r="N29" s="171"/>
      <c r="O29" s="171"/>
      <c r="P29" s="171"/>
      <c r="Q29" s="171"/>
      <c r="R29" s="171"/>
      <c r="S29" s="171"/>
      <c r="T29" s="171"/>
      <c r="U29" s="171"/>
      <c r="V29" s="171"/>
      <c r="W29" s="171"/>
      <c r="X29" s="171"/>
      <c r="Y29" s="171"/>
    </row>
    <row r="30" spans="1:25" ht="15.75" customHeight="1" x14ac:dyDescent="0.3">
      <c r="A30" s="2472"/>
      <c r="B30" s="792"/>
      <c r="C30" s="1299" t="s">
        <v>110</v>
      </c>
      <c r="D30" s="1300"/>
      <c r="E30" s="1293"/>
      <c r="F30" s="1301" t="s">
        <v>112</v>
      </c>
      <c r="G30" s="1283">
        <v>2021</v>
      </c>
      <c r="H30" s="1293"/>
      <c r="I30" s="1301" t="s">
        <v>113</v>
      </c>
      <c r="J30" s="2476" t="s">
        <v>2051</v>
      </c>
      <c r="K30" s="2469"/>
      <c r="L30" s="2477"/>
      <c r="M30" s="1302"/>
      <c r="N30" s="171"/>
      <c r="O30" s="171"/>
      <c r="P30" s="171"/>
      <c r="Q30" s="171"/>
      <c r="R30" s="171"/>
      <c r="S30" s="171"/>
      <c r="T30" s="171"/>
      <c r="U30" s="171"/>
      <c r="V30" s="171"/>
      <c r="W30" s="171"/>
      <c r="X30" s="171"/>
      <c r="Y30" s="171"/>
    </row>
    <row r="31" spans="1:25" ht="15.75" customHeight="1" x14ac:dyDescent="0.3">
      <c r="A31" s="2472"/>
      <c r="B31" s="747"/>
      <c r="C31" s="1288"/>
      <c r="D31" s="1289"/>
      <c r="E31" s="1289"/>
      <c r="F31" s="1289"/>
      <c r="G31" s="1289"/>
      <c r="H31" s="1289"/>
      <c r="I31" s="1289"/>
      <c r="J31" s="1289"/>
      <c r="K31" s="1289"/>
      <c r="L31" s="1289"/>
      <c r="M31" s="1290"/>
      <c r="N31" s="171"/>
      <c r="O31" s="171"/>
      <c r="P31" s="171"/>
      <c r="Q31" s="171"/>
      <c r="R31" s="171"/>
      <c r="S31" s="171"/>
      <c r="T31" s="171"/>
      <c r="U31" s="171"/>
      <c r="V31" s="171"/>
      <c r="W31" s="171"/>
      <c r="X31" s="171"/>
      <c r="Y31" s="171"/>
    </row>
    <row r="32" spans="1:25" ht="15.75" customHeight="1" x14ac:dyDescent="0.3">
      <c r="A32" s="2472"/>
      <c r="B32" s="2473" t="s">
        <v>114</v>
      </c>
      <c r="C32" s="803"/>
      <c r="D32" s="804"/>
      <c r="E32" s="804"/>
      <c r="F32" s="804"/>
      <c r="G32" s="804"/>
      <c r="H32" s="804"/>
      <c r="I32" s="804"/>
      <c r="J32" s="804"/>
      <c r="K32" s="804"/>
      <c r="L32" s="756"/>
      <c r="M32" s="757"/>
      <c r="N32" s="171"/>
      <c r="O32" s="171"/>
      <c r="P32" s="171"/>
      <c r="Q32" s="171"/>
      <c r="R32" s="171"/>
      <c r="S32" s="171"/>
      <c r="T32" s="171"/>
      <c r="U32" s="171"/>
      <c r="V32" s="171"/>
      <c r="W32" s="171"/>
      <c r="X32" s="171"/>
      <c r="Y32" s="171"/>
    </row>
    <row r="33" spans="1:25" ht="15.75" customHeight="1" x14ac:dyDescent="0.3">
      <c r="A33" s="2472"/>
      <c r="B33" s="2474"/>
      <c r="C33" s="1303" t="s">
        <v>115</v>
      </c>
      <c r="D33" s="1304">
        <v>2022</v>
      </c>
      <c r="E33" s="807"/>
      <c r="F33" s="1293" t="s">
        <v>116</v>
      </c>
      <c r="G33" s="1304">
        <v>2033</v>
      </c>
      <c r="H33" s="807"/>
      <c r="I33" s="1301"/>
      <c r="J33" s="807"/>
      <c r="K33" s="807"/>
      <c r="L33" s="759"/>
      <c r="M33" s="760"/>
      <c r="N33" s="171"/>
      <c r="O33" s="171"/>
      <c r="P33" s="171"/>
      <c r="Q33" s="171"/>
      <c r="R33" s="171"/>
      <c r="S33" s="171"/>
      <c r="T33" s="171"/>
      <c r="U33" s="171"/>
      <c r="V33" s="171"/>
      <c r="W33" s="171"/>
      <c r="X33" s="171"/>
      <c r="Y33" s="171"/>
    </row>
    <row r="34" spans="1:25" ht="15.75" customHeight="1" x14ac:dyDescent="0.3">
      <c r="A34" s="2472"/>
      <c r="B34" s="2475"/>
      <c r="C34" s="1288"/>
      <c r="D34" s="809"/>
      <c r="E34" s="810"/>
      <c r="F34" s="1289"/>
      <c r="G34" s="810"/>
      <c r="H34" s="810"/>
      <c r="I34" s="1305"/>
      <c r="J34" s="810"/>
      <c r="K34" s="810"/>
      <c r="L34" s="762"/>
      <c r="M34" s="763"/>
      <c r="N34" s="171"/>
      <c r="O34" s="171"/>
      <c r="P34" s="171"/>
      <c r="Q34" s="171"/>
      <c r="R34" s="171"/>
      <c r="S34" s="171"/>
      <c r="T34" s="171"/>
      <c r="U34" s="171"/>
      <c r="V34" s="171"/>
      <c r="W34" s="171"/>
      <c r="X34" s="171"/>
      <c r="Y34" s="171"/>
    </row>
    <row r="35" spans="1:25" ht="15.75" customHeight="1" x14ac:dyDescent="0.3">
      <c r="A35" s="2472"/>
      <c r="B35" s="2473" t="s">
        <v>117</v>
      </c>
      <c r="C35" s="812"/>
      <c r="D35" s="813"/>
      <c r="E35" s="813"/>
      <c r="F35" s="813"/>
      <c r="G35" s="813"/>
      <c r="H35" s="813"/>
      <c r="I35" s="813"/>
      <c r="J35" s="813"/>
      <c r="K35" s="813"/>
      <c r="L35" s="813"/>
      <c r="M35" s="814"/>
      <c r="N35" s="171"/>
      <c r="O35" s="171"/>
      <c r="P35" s="171"/>
      <c r="Q35" s="171"/>
      <c r="R35" s="171"/>
      <c r="S35" s="171"/>
      <c r="T35" s="171"/>
      <c r="U35" s="171"/>
      <c r="V35" s="171"/>
      <c r="W35" s="171"/>
      <c r="X35" s="171"/>
      <c r="Y35" s="171"/>
    </row>
    <row r="36" spans="1:25" ht="15.75" customHeight="1" x14ac:dyDescent="0.3">
      <c r="A36" s="2472"/>
      <c r="B36" s="2474"/>
      <c r="C36" s="815"/>
      <c r="D36" s="816" t="s">
        <v>118</v>
      </c>
      <c r="E36" s="816"/>
      <c r="F36" s="816" t="s">
        <v>119</v>
      </c>
      <c r="G36" s="816"/>
      <c r="H36" s="817" t="s">
        <v>120</v>
      </c>
      <c r="I36" s="817"/>
      <c r="J36" s="817" t="s">
        <v>121</v>
      </c>
      <c r="K36" s="816"/>
      <c r="L36" s="816" t="s">
        <v>122</v>
      </c>
      <c r="M36" s="818"/>
      <c r="N36" s="171"/>
      <c r="O36" s="171"/>
      <c r="P36" s="171"/>
      <c r="Q36" s="171"/>
      <c r="R36" s="171"/>
      <c r="S36" s="171"/>
      <c r="T36" s="171"/>
      <c r="U36" s="171"/>
      <c r="V36" s="171"/>
      <c r="W36" s="171"/>
      <c r="X36" s="171"/>
      <c r="Y36" s="171"/>
    </row>
    <row r="37" spans="1:25" ht="15.75" customHeight="1" x14ac:dyDescent="0.3">
      <c r="A37" s="2472"/>
      <c r="B37" s="2474"/>
      <c r="C37" s="815"/>
      <c r="D37" s="822"/>
      <c r="E37" s="1306">
        <v>10</v>
      </c>
      <c r="F37" s="822"/>
      <c r="G37" s="1306">
        <v>10</v>
      </c>
      <c r="H37" s="822"/>
      <c r="I37" s="1306">
        <v>10</v>
      </c>
      <c r="J37" s="822"/>
      <c r="K37" s="1306">
        <v>12</v>
      </c>
      <c r="L37" s="822"/>
      <c r="M37" s="1307">
        <v>12</v>
      </c>
      <c r="N37" s="171"/>
      <c r="O37" s="171"/>
      <c r="P37" s="171"/>
      <c r="Q37" s="171"/>
      <c r="R37" s="171"/>
      <c r="S37" s="171"/>
      <c r="T37" s="171"/>
      <c r="U37" s="171"/>
      <c r="V37" s="171"/>
      <c r="W37" s="171"/>
      <c r="X37" s="171"/>
      <c r="Y37" s="171"/>
    </row>
    <row r="38" spans="1:25" ht="15.75" customHeight="1" x14ac:dyDescent="0.3">
      <c r="A38" s="2472"/>
      <c r="B38" s="2474"/>
      <c r="C38" s="815"/>
      <c r="D38" s="816" t="s">
        <v>123</v>
      </c>
      <c r="E38" s="816"/>
      <c r="F38" s="816" t="s">
        <v>124</v>
      </c>
      <c r="G38" s="816"/>
      <c r="H38" s="817" t="s">
        <v>125</v>
      </c>
      <c r="I38" s="817"/>
      <c r="J38" s="817" t="s">
        <v>126</v>
      </c>
      <c r="K38" s="816"/>
      <c r="L38" s="816" t="s">
        <v>127</v>
      </c>
      <c r="M38" s="772"/>
      <c r="N38" s="171"/>
      <c r="O38" s="171"/>
      <c r="P38" s="171"/>
      <c r="Q38" s="171"/>
      <c r="R38" s="171"/>
      <c r="S38" s="171"/>
      <c r="T38" s="171"/>
      <c r="U38" s="171"/>
      <c r="V38" s="171"/>
      <c r="W38" s="171"/>
      <c r="X38" s="171"/>
      <c r="Y38" s="171"/>
    </row>
    <row r="39" spans="1:25" ht="15.75" customHeight="1" x14ac:dyDescent="0.3">
      <c r="A39" s="2472"/>
      <c r="B39" s="2474"/>
      <c r="C39" s="815"/>
      <c r="D39" s="822"/>
      <c r="E39" s="1306">
        <v>12</v>
      </c>
      <c r="F39" s="822"/>
      <c r="G39" s="1306">
        <v>12</v>
      </c>
      <c r="H39" s="822"/>
      <c r="I39" s="1306">
        <v>15</v>
      </c>
      <c r="J39" s="822"/>
      <c r="K39" s="1306">
        <v>15</v>
      </c>
      <c r="L39" s="822"/>
      <c r="M39" s="1307">
        <v>15</v>
      </c>
      <c r="N39" s="171"/>
      <c r="O39" s="171"/>
      <c r="P39" s="171"/>
      <c r="Q39" s="171"/>
      <c r="R39" s="171"/>
      <c r="S39" s="171"/>
      <c r="T39" s="171"/>
      <c r="U39" s="171"/>
      <c r="V39" s="171"/>
      <c r="W39" s="171"/>
      <c r="X39" s="171"/>
      <c r="Y39" s="171"/>
    </row>
    <row r="40" spans="1:25" ht="15.75" customHeight="1" x14ac:dyDescent="0.3">
      <c r="A40" s="2472"/>
      <c r="B40" s="2474"/>
      <c r="C40" s="815"/>
      <c r="D40" s="816" t="s">
        <v>128</v>
      </c>
      <c r="E40" s="816"/>
      <c r="F40" s="816" t="s">
        <v>129</v>
      </c>
      <c r="G40" s="816"/>
      <c r="H40" s="817" t="s">
        <v>130</v>
      </c>
      <c r="I40" s="817"/>
      <c r="J40" s="817" t="s">
        <v>131</v>
      </c>
      <c r="K40" s="816"/>
      <c r="L40" s="816" t="s">
        <v>132</v>
      </c>
      <c r="M40" s="772"/>
      <c r="N40" s="171"/>
      <c r="O40" s="171"/>
      <c r="P40" s="171"/>
      <c r="Q40" s="171"/>
      <c r="R40" s="171"/>
      <c r="S40" s="171"/>
      <c r="T40" s="171"/>
      <c r="U40" s="171"/>
      <c r="V40" s="171"/>
      <c r="W40" s="171"/>
      <c r="X40" s="171"/>
      <c r="Y40" s="171"/>
    </row>
    <row r="41" spans="1:25" ht="15.75" customHeight="1" x14ac:dyDescent="0.3">
      <c r="A41" s="2472"/>
      <c r="B41" s="2474"/>
      <c r="C41" s="815"/>
      <c r="D41" s="822"/>
      <c r="E41" s="1306">
        <v>15</v>
      </c>
      <c r="F41" s="822"/>
      <c r="G41" s="1306">
        <v>15</v>
      </c>
      <c r="H41" s="822"/>
      <c r="I41" s="820"/>
      <c r="J41" s="822"/>
      <c r="K41" s="820">
        <v>0</v>
      </c>
      <c r="L41" s="822"/>
      <c r="M41" s="821"/>
      <c r="N41" s="171"/>
      <c r="O41" s="171"/>
      <c r="P41" s="171"/>
      <c r="Q41" s="171"/>
      <c r="R41" s="171"/>
      <c r="S41" s="171"/>
      <c r="T41" s="171"/>
      <c r="U41" s="171"/>
      <c r="V41" s="171"/>
      <c r="W41" s="171"/>
      <c r="X41" s="171"/>
      <c r="Y41" s="171"/>
    </row>
    <row r="42" spans="1:25" ht="15.75" customHeight="1" x14ac:dyDescent="0.3">
      <c r="A42" s="2472"/>
      <c r="B42" s="2474"/>
      <c r="C42" s="815"/>
      <c r="D42" s="823" t="s">
        <v>132</v>
      </c>
      <c r="E42" s="824"/>
      <c r="F42" s="823" t="s">
        <v>133</v>
      </c>
      <c r="G42" s="824"/>
      <c r="H42" s="825"/>
      <c r="I42" s="826"/>
      <c r="J42" s="825"/>
      <c r="K42" s="826"/>
      <c r="L42" s="825"/>
      <c r="M42" s="827"/>
      <c r="N42" s="171"/>
      <c r="O42" s="171"/>
      <c r="P42" s="171"/>
      <c r="Q42" s="171"/>
      <c r="R42" s="171"/>
      <c r="S42" s="171"/>
      <c r="T42" s="171"/>
      <c r="U42" s="171"/>
      <c r="V42" s="171"/>
      <c r="W42" s="171"/>
      <c r="X42" s="171"/>
      <c r="Y42" s="171"/>
    </row>
    <row r="43" spans="1:25" ht="15.75" customHeight="1" x14ac:dyDescent="0.3">
      <c r="A43" s="2472"/>
      <c r="B43" s="2474"/>
      <c r="C43" s="815"/>
      <c r="D43" s="822"/>
      <c r="E43" s="820"/>
      <c r="F43" s="2478">
        <v>153</v>
      </c>
      <c r="G43" s="2479"/>
      <c r="H43" s="2480"/>
      <c r="I43" s="2480"/>
      <c r="J43" s="828"/>
      <c r="K43" s="816"/>
      <c r="L43" s="828"/>
      <c r="M43" s="829"/>
      <c r="N43" s="171"/>
      <c r="O43" s="171"/>
      <c r="P43" s="171"/>
      <c r="Q43" s="171"/>
      <c r="R43" s="171"/>
      <c r="S43" s="171"/>
      <c r="T43" s="171"/>
      <c r="U43" s="171"/>
      <c r="V43" s="171"/>
      <c r="W43" s="171"/>
      <c r="X43" s="171"/>
      <c r="Y43" s="171"/>
    </row>
    <row r="44" spans="1:25" ht="15.75" customHeight="1" x14ac:dyDescent="0.3">
      <c r="A44" s="2472"/>
      <c r="B44" s="2474"/>
      <c r="C44" s="830"/>
      <c r="D44" s="823"/>
      <c r="E44" s="824"/>
      <c r="F44" s="823"/>
      <c r="G44" s="824"/>
      <c r="H44" s="831"/>
      <c r="I44" s="832"/>
      <c r="J44" s="831"/>
      <c r="K44" s="832"/>
      <c r="L44" s="831"/>
      <c r="M44" s="833"/>
      <c r="N44" s="171"/>
      <c r="O44" s="171"/>
      <c r="P44" s="171"/>
      <c r="Q44" s="171"/>
      <c r="R44" s="171"/>
      <c r="S44" s="171"/>
      <c r="T44" s="171"/>
      <c r="U44" s="171"/>
      <c r="V44" s="171"/>
      <c r="W44" s="171"/>
      <c r="X44" s="171"/>
      <c r="Y44" s="171"/>
    </row>
    <row r="45" spans="1:25" ht="18" customHeight="1" x14ac:dyDescent="0.3">
      <c r="A45" s="2472"/>
      <c r="B45" s="2473" t="s">
        <v>134</v>
      </c>
      <c r="C45" s="1291"/>
      <c r="D45" s="1292"/>
      <c r="E45" s="1292"/>
      <c r="F45" s="1292"/>
      <c r="G45" s="1292"/>
      <c r="H45" s="1292"/>
      <c r="I45" s="1292"/>
      <c r="J45" s="1292"/>
      <c r="K45" s="1292"/>
      <c r="L45" s="759"/>
      <c r="M45" s="760"/>
      <c r="N45" s="171"/>
      <c r="O45" s="171"/>
      <c r="P45" s="171"/>
      <c r="Q45" s="171"/>
      <c r="R45" s="171"/>
      <c r="S45" s="171"/>
      <c r="T45" s="171"/>
      <c r="U45" s="171"/>
      <c r="V45" s="171"/>
      <c r="W45" s="171"/>
      <c r="X45" s="171"/>
      <c r="Y45" s="171"/>
    </row>
    <row r="46" spans="1:25" ht="15.75" customHeight="1" x14ac:dyDescent="0.3">
      <c r="A46" s="2472"/>
      <c r="B46" s="2474"/>
      <c r="C46" s="834"/>
      <c r="D46" s="835" t="s">
        <v>135</v>
      </c>
      <c r="E46" s="836" t="s">
        <v>136</v>
      </c>
      <c r="F46" s="2481" t="s">
        <v>137</v>
      </c>
      <c r="G46" s="2482" t="s">
        <v>2052</v>
      </c>
      <c r="H46" s="2482"/>
      <c r="I46" s="2482"/>
      <c r="J46" s="2482"/>
      <c r="K46" s="1308" t="s">
        <v>101</v>
      </c>
      <c r="L46" s="2483"/>
      <c r="M46" s="2484"/>
      <c r="N46" s="171"/>
      <c r="O46" s="171"/>
      <c r="P46" s="171"/>
      <c r="Q46" s="171"/>
      <c r="R46" s="171"/>
      <c r="S46" s="171"/>
      <c r="T46" s="171"/>
      <c r="U46" s="171"/>
      <c r="V46" s="171"/>
      <c r="W46" s="171"/>
      <c r="X46" s="171"/>
      <c r="Y46" s="171"/>
    </row>
    <row r="47" spans="1:25" ht="15.75" customHeight="1" x14ac:dyDescent="0.3">
      <c r="A47" s="2472"/>
      <c r="B47" s="2474"/>
      <c r="C47" s="834"/>
      <c r="D47" s="838" t="s">
        <v>100</v>
      </c>
      <c r="E47" s="1283"/>
      <c r="F47" s="2481"/>
      <c r="G47" s="2482"/>
      <c r="H47" s="2482"/>
      <c r="I47" s="2482"/>
      <c r="J47" s="2482"/>
      <c r="K47" s="759"/>
      <c r="L47" s="2485"/>
      <c r="M47" s="2486"/>
      <c r="N47" s="171"/>
      <c r="O47" s="171"/>
      <c r="P47" s="171"/>
      <c r="Q47" s="171"/>
      <c r="R47" s="171"/>
      <c r="S47" s="171"/>
      <c r="T47" s="171"/>
      <c r="U47" s="171"/>
      <c r="V47" s="171"/>
      <c r="W47" s="171"/>
      <c r="X47" s="171"/>
      <c r="Y47" s="171"/>
    </row>
    <row r="48" spans="1:25" ht="15.75" customHeight="1" x14ac:dyDescent="0.3">
      <c r="A48" s="2472"/>
      <c r="B48" s="2475"/>
      <c r="C48" s="839"/>
      <c r="D48" s="762"/>
      <c r="E48" s="762"/>
      <c r="F48" s="762"/>
      <c r="G48" s="762"/>
      <c r="H48" s="762"/>
      <c r="I48" s="762"/>
      <c r="J48" s="762"/>
      <c r="K48" s="762"/>
      <c r="L48" s="759"/>
      <c r="M48" s="760"/>
      <c r="N48" s="171"/>
      <c r="O48" s="171"/>
      <c r="P48" s="171"/>
      <c r="Q48" s="171"/>
      <c r="R48" s="171"/>
      <c r="S48" s="171"/>
      <c r="T48" s="171"/>
      <c r="U48" s="171"/>
      <c r="V48" s="171"/>
      <c r="W48" s="171"/>
      <c r="X48" s="171"/>
      <c r="Y48" s="171"/>
    </row>
    <row r="49" spans="1:25" ht="54" customHeight="1" x14ac:dyDescent="0.3">
      <c r="A49" s="2472"/>
      <c r="B49" s="743" t="s">
        <v>139</v>
      </c>
      <c r="C49" s="2468" t="s">
        <v>2053</v>
      </c>
      <c r="D49" s="2469"/>
      <c r="E49" s="2469"/>
      <c r="F49" s="2469"/>
      <c r="G49" s="2469"/>
      <c r="H49" s="2469"/>
      <c r="I49" s="2469"/>
      <c r="J49" s="2469"/>
      <c r="K49" s="2469"/>
      <c r="L49" s="2469"/>
      <c r="M49" s="2470"/>
      <c r="N49" s="171"/>
      <c r="O49" s="171"/>
      <c r="P49" s="171"/>
      <c r="Q49" s="171"/>
      <c r="R49" s="171"/>
      <c r="S49" s="171"/>
      <c r="T49" s="171"/>
      <c r="U49" s="171"/>
      <c r="V49" s="171"/>
      <c r="W49" s="171"/>
      <c r="X49" s="171"/>
      <c r="Y49" s="171"/>
    </row>
    <row r="50" spans="1:25" ht="15.75" customHeight="1" x14ac:dyDescent="0.3">
      <c r="A50" s="2472"/>
      <c r="B50" s="765" t="s">
        <v>141</v>
      </c>
      <c r="C50" s="2468" t="s">
        <v>1511</v>
      </c>
      <c r="D50" s="2469"/>
      <c r="E50" s="2469"/>
      <c r="F50" s="2469"/>
      <c r="G50" s="2469"/>
      <c r="H50" s="2469"/>
      <c r="I50" s="2469"/>
      <c r="J50" s="2469"/>
      <c r="K50" s="2469"/>
      <c r="L50" s="2469"/>
      <c r="M50" s="2470"/>
      <c r="N50" s="171"/>
      <c r="O50" s="171"/>
      <c r="P50" s="171"/>
      <c r="Q50" s="171"/>
      <c r="R50" s="171"/>
      <c r="S50" s="171"/>
      <c r="T50" s="171"/>
      <c r="U50" s="171"/>
      <c r="V50" s="171"/>
      <c r="W50" s="171"/>
      <c r="X50" s="171"/>
      <c r="Y50" s="171"/>
    </row>
    <row r="51" spans="1:25" ht="15.75" customHeight="1" x14ac:dyDescent="0.3">
      <c r="A51" s="2472"/>
      <c r="B51" s="765" t="s">
        <v>143</v>
      </c>
      <c r="C51" s="2460" t="s">
        <v>2054</v>
      </c>
      <c r="D51" s="2461"/>
      <c r="E51" s="2461"/>
      <c r="F51" s="2461"/>
      <c r="G51" s="2461"/>
      <c r="H51" s="2461"/>
      <c r="I51" s="2461"/>
      <c r="J51" s="2461"/>
      <c r="K51" s="2461"/>
      <c r="L51" s="2461"/>
      <c r="M51" s="2462"/>
      <c r="N51" s="171"/>
      <c r="O51" s="171"/>
      <c r="P51" s="171"/>
      <c r="Q51" s="171"/>
      <c r="R51" s="171"/>
      <c r="S51" s="171"/>
      <c r="T51" s="171"/>
      <c r="U51" s="171"/>
      <c r="V51" s="171"/>
      <c r="W51" s="171"/>
      <c r="X51" s="171"/>
      <c r="Y51" s="171"/>
    </row>
    <row r="52" spans="1:25" ht="15.75" customHeight="1" x14ac:dyDescent="0.3">
      <c r="A52" s="2472"/>
      <c r="B52" s="765" t="s">
        <v>144</v>
      </c>
      <c r="C52" s="2463">
        <v>2022</v>
      </c>
      <c r="D52" s="2464"/>
      <c r="E52" s="2464"/>
      <c r="F52" s="2464"/>
      <c r="G52" s="2464"/>
      <c r="H52" s="2464"/>
      <c r="I52" s="2464"/>
      <c r="J52" s="2464"/>
      <c r="K52" s="2464"/>
      <c r="L52" s="2464"/>
      <c r="M52" s="2465"/>
      <c r="N52" s="171"/>
      <c r="O52" s="171"/>
      <c r="P52" s="171"/>
      <c r="Q52" s="171"/>
      <c r="R52" s="171"/>
      <c r="S52" s="171"/>
      <c r="T52" s="171"/>
      <c r="U52" s="171"/>
      <c r="V52" s="171"/>
      <c r="W52" s="171"/>
      <c r="X52" s="171"/>
      <c r="Y52" s="171"/>
    </row>
    <row r="53" spans="1:25" ht="15.75" customHeight="1" x14ac:dyDescent="0.3">
      <c r="A53" s="2457" t="s">
        <v>60</v>
      </c>
      <c r="B53" s="843" t="s">
        <v>145</v>
      </c>
      <c r="C53" s="2454" t="s">
        <v>2055</v>
      </c>
      <c r="D53" s="2455"/>
      <c r="E53" s="2455"/>
      <c r="F53" s="2455"/>
      <c r="G53" s="2455"/>
      <c r="H53" s="2455"/>
      <c r="I53" s="2455"/>
      <c r="J53" s="2455"/>
      <c r="K53" s="2455"/>
      <c r="L53" s="2455"/>
      <c r="M53" s="2456"/>
      <c r="N53" s="171"/>
      <c r="O53" s="171"/>
      <c r="P53" s="171"/>
      <c r="Q53" s="171"/>
      <c r="R53" s="171"/>
      <c r="S53" s="171"/>
      <c r="T53" s="171"/>
      <c r="U53" s="171"/>
      <c r="V53" s="171"/>
      <c r="W53" s="171"/>
      <c r="X53" s="171"/>
      <c r="Y53" s="171"/>
    </row>
    <row r="54" spans="1:25" ht="15.75" customHeight="1" x14ac:dyDescent="0.3">
      <c r="A54" s="2458"/>
      <c r="B54" s="843" t="s">
        <v>147</v>
      </c>
      <c r="C54" s="2454" t="s">
        <v>1616</v>
      </c>
      <c r="D54" s="2455"/>
      <c r="E54" s="2455"/>
      <c r="F54" s="2455"/>
      <c r="G54" s="2455"/>
      <c r="H54" s="2455"/>
      <c r="I54" s="2455"/>
      <c r="J54" s="2455"/>
      <c r="K54" s="2455"/>
      <c r="L54" s="2455"/>
      <c r="M54" s="2456"/>
      <c r="N54" s="171"/>
      <c r="O54" s="171"/>
      <c r="P54" s="171"/>
      <c r="Q54" s="171"/>
      <c r="R54" s="171"/>
      <c r="S54" s="171"/>
      <c r="T54" s="171"/>
      <c r="U54" s="171"/>
      <c r="V54" s="171"/>
      <c r="W54" s="171"/>
      <c r="X54" s="171"/>
      <c r="Y54" s="171"/>
    </row>
    <row r="55" spans="1:25" ht="15.75" customHeight="1" x14ac:dyDescent="0.3">
      <c r="A55" s="2458"/>
      <c r="B55" s="843" t="s">
        <v>149</v>
      </c>
      <c r="C55" s="2454" t="s">
        <v>2048</v>
      </c>
      <c r="D55" s="2455"/>
      <c r="E55" s="2455"/>
      <c r="F55" s="2455"/>
      <c r="G55" s="2455"/>
      <c r="H55" s="2455"/>
      <c r="I55" s="2455"/>
      <c r="J55" s="2455"/>
      <c r="K55" s="2455"/>
      <c r="L55" s="2455"/>
      <c r="M55" s="2456"/>
      <c r="N55" s="171"/>
      <c r="O55" s="171"/>
      <c r="P55" s="171"/>
      <c r="Q55" s="171"/>
      <c r="R55" s="171"/>
      <c r="S55" s="171"/>
      <c r="T55" s="171"/>
      <c r="U55" s="171"/>
      <c r="V55" s="171"/>
      <c r="W55" s="171"/>
      <c r="X55" s="171"/>
      <c r="Y55" s="171"/>
    </row>
    <row r="56" spans="1:25" ht="15.75" customHeight="1" x14ac:dyDescent="0.3">
      <c r="A56" s="2458"/>
      <c r="B56" s="844" t="s">
        <v>151</v>
      </c>
      <c r="C56" s="2454" t="s">
        <v>2056</v>
      </c>
      <c r="D56" s="2455"/>
      <c r="E56" s="2455"/>
      <c r="F56" s="2455"/>
      <c r="G56" s="2455"/>
      <c r="H56" s="2455"/>
      <c r="I56" s="2455"/>
      <c r="J56" s="2455"/>
      <c r="K56" s="2455"/>
      <c r="L56" s="2455"/>
      <c r="M56" s="2456"/>
      <c r="N56" s="171"/>
      <c r="O56" s="171"/>
      <c r="P56" s="171"/>
      <c r="Q56" s="171"/>
      <c r="R56" s="171"/>
      <c r="S56" s="171"/>
      <c r="T56" s="171"/>
      <c r="U56" s="171"/>
      <c r="V56" s="171"/>
      <c r="W56" s="171"/>
      <c r="X56" s="171"/>
      <c r="Y56" s="171"/>
    </row>
    <row r="57" spans="1:25" ht="15.75" customHeight="1" x14ac:dyDescent="0.3">
      <c r="A57" s="2458"/>
      <c r="B57" s="843" t="s">
        <v>153</v>
      </c>
      <c r="C57" s="2467" t="s">
        <v>863</v>
      </c>
      <c r="D57" s="2455"/>
      <c r="E57" s="2455"/>
      <c r="F57" s="2455"/>
      <c r="G57" s="2455"/>
      <c r="H57" s="2455"/>
      <c r="I57" s="2455"/>
      <c r="J57" s="2455"/>
      <c r="K57" s="2455"/>
      <c r="L57" s="2455"/>
      <c r="M57" s="2456"/>
      <c r="N57" s="171"/>
      <c r="O57" s="171"/>
      <c r="P57" s="171"/>
      <c r="Q57" s="171"/>
      <c r="R57" s="171"/>
      <c r="S57" s="171"/>
      <c r="T57" s="171"/>
      <c r="U57" s="171"/>
      <c r="V57" s="171"/>
      <c r="W57" s="171"/>
      <c r="X57" s="171"/>
      <c r="Y57" s="171"/>
    </row>
    <row r="58" spans="1:25" ht="15.75" customHeight="1" thickBot="1" x14ac:dyDescent="0.35">
      <c r="A58" s="2466"/>
      <c r="B58" s="843" t="s">
        <v>155</v>
      </c>
      <c r="C58" s="2454">
        <v>3112249001</v>
      </c>
      <c r="D58" s="2455"/>
      <c r="E58" s="2455"/>
      <c r="F58" s="2455"/>
      <c r="G58" s="2455"/>
      <c r="H58" s="2455"/>
      <c r="I58" s="2455"/>
      <c r="J58" s="2455"/>
      <c r="K58" s="2455"/>
      <c r="L58" s="2455"/>
      <c r="M58" s="2456"/>
      <c r="N58" s="171"/>
      <c r="O58" s="171"/>
      <c r="P58" s="171"/>
      <c r="Q58" s="171"/>
      <c r="R58" s="171"/>
      <c r="S58" s="171"/>
      <c r="T58" s="171"/>
      <c r="U58" s="171"/>
      <c r="V58" s="171"/>
      <c r="W58" s="171"/>
      <c r="X58" s="171"/>
      <c r="Y58" s="171"/>
    </row>
    <row r="59" spans="1:25" ht="15.75" customHeight="1" x14ac:dyDescent="0.3">
      <c r="A59" s="2457" t="s">
        <v>156</v>
      </c>
      <c r="B59" s="845" t="s">
        <v>157</v>
      </c>
      <c r="C59" s="2454" t="s">
        <v>2057</v>
      </c>
      <c r="D59" s="2455"/>
      <c r="E59" s="2455"/>
      <c r="F59" s="2455"/>
      <c r="G59" s="2455"/>
      <c r="H59" s="2455"/>
      <c r="I59" s="2455"/>
      <c r="J59" s="2455"/>
      <c r="K59" s="2455"/>
      <c r="L59" s="2455"/>
      <c r="M59" s="2456"/>
      <c r="N59" s="171"/>
      <c r="O59" s="171"/>
      <c r="P59" s="171"/>
      <c r="Q59" s="171"/>
      <c r="R59" s="171"/>
      <c r="S59" s="171"/>
      <c r="T59" s="171"/>
      <c r="U59" s="171"/>
      <c r="V59" s="171"/>
      <c r="W59" s="171"/>
      <c r="X59" s="171"/>
      <c r="Y59" s="171"/>
    </row>
    <row r="60" spans="1:25" ht="30" customHeight="1" x14ac:dyDescent="0.3">
      <c r="A60" s="2458"/>
      <c r="B60" s="845" t="s">
        <v>158</v>
      </c>
      <c r="C60" s="2459" t="s">
        <v>1143</v>
      </c>
      <c r="D60" s="2455"/>
      <c r="E60" s="2455"/>
      <c r="F60" s="2455"/>
      <c r="G60" s="2455"/>
      <c r="H60" s="2455"/>
      <c r="I60" s="2455"/>
      <c r="J60" s="2455"/>
      <c r="K60" s="2455"/>
      <c r="L60" s="2455"/>
      <c r="M60" s="2456"/>
      <c r="N60" s="171"/>
      <c r="O60" s="171"/>
      <c r="P60" s="171"/>
      <c r="Q60" s="171"/>
      <c r="R60" s="171"/>
      <c r="S60" s="171"/>
      <c r="T60" s="171"/>
      <c r="U60" s="171"/>
      <c r="V60" s="171"/>
      <c r="W60" s="171"/>
      <c r="X60" s="171"/>
      <c r="Y60" s="171"/>
    </row>
    <row r="61" spans="1:25" ht="30" customHeight="1" thickBot="1" x14ac:dyDescent="0.35">
      <c r="A61" s="2458"/>
      <c r="B61" s="846" t="s">
        <v>79</v>
      </c>
      <c r="C61" s="2459" t="s">
        <v>2048</v>
      </c>
      <c r="D61" s="2455"/>
      <c r="E61" s="2455"/>
      <c r="F61" s="2455"/>
      <c r="G61" s="2455"/>
      <c r="H61" s="2455"/>
      <c r="I61" s="2455"/>
      <c r="J61" s="2455"/>
      <c r="K61" s="2455"/>
      <c r="L61" s="2455"/>
      <c r="M61" s="2456"/>
      <c r="N61" s="171"/>
      <c r="O61" s="171"/>
      <c r="P61" s="171"/>
      <c r="Q61" s="171"/>
      <c r="R61" s="171"/>
      <c r="S61" s="171"/>
      <c r="T61" s="171"/>
      <c r="U61" s="171"/>
      <c r="V61" s="171"/>
      <c r="W61" s="171"/>
      <c r="X61" s="171"/>
      <c r="Y61" s="171"/>
    </row>
    <row r="62" spans="1:25" ht="15.75" customHeight="1" thickBot="1" x14ac:dyDescent="0.35">
      <c r="A62" s="847" t="s">
        <v>64</v>
      </c>
      <c r="B62" s="1309"/>
      <c r="C62" s="2451"/>
      <c r="D62" s="2452"/>
      <c r="E62" s="2452"/>
      <c r="F62" s="2452"/>
      <c r="G62" s="2452"/>
      <c r="H62" s="2452"/>
      <c r="I62" s="2452"/>
      <c r="J62" s="2452"/>
      <c r="K62" s="2452"/>
      <c r="L62" s="2452"/>
      <c r="M62" s="2453"/>
      <c r="N62" s="171"/>
      <c r="O62" s="171"/>
      <c r="P62" s="171"/>
      <c r="Q62" s="171"/>
      <c r="R62" s="171"/>
      <c r="S62" s="171"/>
      <c r="T62" s="171"/>
      <c r="U62" s="171"/>
      <c r="V62" s="171"/>
      <c r="W62" s="171"/>
      <c r="X62" s="171"/>
      <c r="Y62" s="171"/>
    </row>
    <row r="63" spans="1:25" ht="15.75" customHeight="1" x14ac:dyDescent="0.3">
      <c r="A63" s="259"/>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5.75" customHeight="1" x14ac:dyDescent="0.3">
      <c r="A64" s="259"/>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row>
    <row r="65" spans="1:25" ht="15.75" customHeight="1" x14ac:dyDescent="0.3">
      <c r="A65" s="259"/>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row>
    <row r="66" spans="1:25" ht="15.75" customHeight="1" x14ac:dyDescent="0.3">
      <c r="A66" s="259"/>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row>
    <row r="67" spans="1:25" ht="15.75" customHeight="1" x14ac:dyDescent="0.3">
      <c r="A67" s="259"/>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row>
    <row r="68" spans="1:25" ht="15.75" customHeight="1" x14ac:dyDescent="0.3">
      <c r="A68" s="259"/>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row>
    <row r="69" spans="1:25" ht="15.75" customHeight="1" x14ac:dyDescent="0.3">
      <c r="A69" s="259"/>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row>
    <row r="70" spans="1:25" ht="15.75" customHeight="1" x14ac:dyDescent="0.3">
      <c r="A70" s="259"/>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row>
    <row r="71" spans="1:25" ht="15.75" customHeight="1" x14ac:dyDescent="0.3">
      <c r="A71" s="259"/>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row>
    <row r="72" spans="1:25" ht="15.75" customHeight="1" x14ac:dyDescent="0.3">
      <c r="A72" s="259"/>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row>
    <row r="73" spans="1:25" ht="15.75" customHeight="1" x14ac:dyDescent="0.3">
      <c r="A73" s="259"/>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ht="15.75" customHeight="1" x14ac:dyDescent="0.3">
      <c r="A74" s="259"/>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ht="15.75" customHeight="1" x14ac:dyDescent="0.3">
      <c r="A75" s="259"/>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ht="15.75" customHeight="1" x14ac:dyDescent="0.3">
      <c r="A76" s="259"/>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ht="15.75" customHeight="1" x14ac:dyDescent="0.3">
      <c r="A77" s="259"/>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ht="15.75" customHeight="1" x14ac:dyDescent="0.3">
      <c r="A78" s="259"/>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ht="15.75" customHeight="1" x14ac:dyDescent="0.3">
      <c r="A79" s="259"/>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ht="15.75" customHeight="1" x14ac:dyDescent="0.3">
      <c r="A80" s="259"/>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ht="15.75" customHeight="1" x14ac:dyDescent="0.3">
      <c r="A81" s="259"/>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ht="15.75" customHeight="1" x14ac:dyDescent="0.3">
      <c r="A82" s="259"/>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ht="15.75" customHeight="1" x14ac:dyDescent="0.3">
      <c r="A83" s="259"/>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ht="15.75" customHeight="1" x14ac:dyDescent="0.3">
      <c r="A84" s="259"/>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ht="15.75" customHeight="1" x14ac:dyDescent="0.3">
      <c r="A85" s="259"/>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ht="15.75" customHeight="1" x14ac:dyDescent="0.3">
      <c r="A86" s="259"/>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ht="15.75" customHeight="1" x14ac:dyDescent="0.3">
      <c r="A87" s="259"/>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ht="15.75" customHeight="1" x14ac:dyDescent="0.3">
      <c r="A88" s="259"/>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ht="15.75" customHeight="1" x14ac:dyDescent="0.3">
      <c r="A89" s="259"/>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ht="15.75" customHeight="1" x14ac:dyDescent="0.3">
      <c r="A90" s="259"/>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ht="15.75" customHeight="1" x14ac:dyDescent="0.3">
      <c r="A91" s="259"/>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ht="15.75" customHeight="1" x14ac:dyDescent="0.3">
      <c r="A92" s="259"/>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ht="15.75" customHeight="1" x14ac:dyDescent="0.3">
      <c r="A93" s="259"/>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ht="15.75" customHeight="1" x14ac:dyDescent="0.3">
      <c r="A94" s="259"/>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ht="15.75" customHeight="1" x14ac:dyDescent="0.3">
      <c r="A95" s="259"/>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ht="15.75" customHeight="1" x14ac:dyDescent="0.3">
      <c r="A96" s="259"/>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ht="15.75" customHeight="1" x14ac:dyDescent="0.3">
      <c r="A97" s="259"/>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ht="15.75" customHeight="1" x14ac:dyDescent="0.3">
      <c r="A98" s="259"/>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ht="15.75" customHeight="1" x14ac:dyDescent="0.3">
      <c r="A99" s="259"/>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ht="15.75" customHeight="1" x14ac:dyDescent="0.3">
      <c r="A100" s="259"/>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ht="15.75" customHeight="1" x14ac:dyDescent="0.3">
      <c r="A101" s="259"/>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ht="15.75" customHeight="1" x14ac:dyDescent="0.3">
      <c r="A102" s="259"/>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ht="15.75" customHeight="1" x14ac:dyDescent="0.3">
      <c r="A103" s="259"/>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ht="15.75" customHeight="1" x14ac:dyDescent="0.3">
      <c r="A104" s="259"/>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ht="15.75" customHeight="1" x14ac:dyDescent="0.3">
      <c r="A105" s="259"/>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ht="15.75" customHeight="1" x14ac:dyDescent="0.3">
      <c r="A106" s="259"/>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ht="15.75" customHeight="1" x14ac:dyDescent="0.3">
      <c r="A107" s="259"/>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ht="15.75" customHeight="1" x14ac:dyDescent="0.3">
      <c r="A108" s="259"/>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ht="15.75" customHeight="1" x14ac:dyDescent="0.3">
      <c r="A109" s="259"/>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ht="15.75" customHeight="1" x14ac:dyDescent="0.3">
      <c r="A110" s="259"/>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ht="15.75" customHeight="1" x14ac:dyDescent="0.3">
      <c r="A111" s="259"/>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ht="15.75" customHeight="1" x14ac:dyDescent="0.3">
      <c r="A112" s="259"/>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ht="15.75" customHeight="1" x14ac:dyDescent="0.3">
      <c r="A113" s="259"/>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ht="15.75" customHeight="1" x14ac:dyDescent="0.3">
      <c r="A114" s="259"/>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ht="15.75" customHeight="1" x14ac:dyDescent="0.3">
      <c r="A115" s="259"/>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ht="15.75" customHeight="1" x14ac:dyDescent="0.3">
      <c r="A116" s="259"/>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ht="15.75" customHeight="1" x14ac:dyDescent="0.3">
      <c r="A117" s="259"/>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ht="15.75" customHeight="1" x14ac:dyDescent="0.3">
      <c r="A118" s="259"/>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ht="15.75" customHeight="1" x14ac:dyDescent="0.3">
      <c r="A119" s="259"/>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ht="15.75" customHeight="1" x14ac:dyDescent="0.3">
      <c r="A120" s="259"/>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ht="15.75" customHeight="1" x14ac:dyDescent="0.3">
      <c r="A121" s="259"/>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ht="15.75" customHeight="1" x14ac:dyDescent="0.3">
      <c r="A122" s="259"/>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ht="15.75" customHeight="1" x14ac:dyDescent="0.3">
      <c r="A123" s="259"/>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ht="15.75" customHeight="1" x14ac:dyDescent="0.3">
      <c r="A124" s="259"/>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ht="15.75" customHeight="1" x14ac:dyDescent="0.3">
      <c r="A125" s="259"/>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ht="15.75" customHeight="1" x14ac:dyDescent="0.3">
      <c r="A126" s="259"/>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ht="15.75" customHeight="1" x14ac:dyDescent="0.3">
      <c r="A127" s="259"/>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ht="15.75" customHeight="1" x14ac:dyDescent="0.3">
      <c r="A128" s="259"/>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ht="15.75" customHeight="1" x14ac:dyDescent="0.3">
      <c r="A129" s="259"/>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ht="15.75" customHeight="1" x14ac:dyDescent="0.3">
      <c r="A130" s="259"/>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ht="15.75" customHeight="1" x14ac:dyDescent="0.3">
      <c r="A131" s="259"/>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ht="15.75" customHeight="1" x14ac:dyDescent="0.3">
      <c r="A132" s="259"/>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ht="15.75" customHeight="1" x14ac:dyDescent="0.3">
      <c r="A133" s="259"/>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ht="15.75" customHeight="1" x14ac:dyDescent="0.3">
      <c r="A134" s="259"/>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ht="15.75" customHeight="1" x14ac:dyDescent="0.3">
      <c r="A135" s="259"/>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ht="15.75" customHeight="1" x14ac:dyDescent="0.3">
      <c r="A136" s="259"/>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ht="15.75" customHeight="1" x14ac:dyDescent="0.3">
      <c r="A137" s="259"/>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ht="15.75" customHeight="1" x14ac:dyDescent="0.3">
      <c r="A138" s="259"/>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ht="15.75" customHeight="1" x14ac:dyDescent="0.3">
      <c r="A139" s="259"/>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ht="15.75" customHeight="1" x14ac:dyDescent="0.3">
      <c r="A140" s="259"/>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ht="15.75" customHeight="1" x14ac:dyDescent="0.3">
      <c r="A141" s="259"/>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ht="15.75" customHeight="1" x14ac:dyDescent="0.3">
      <c r="A142" s="259"/>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ht="15.75" customHeight="1" x14ac:dyDescent="0.3">
      <c r="A143" s="259"/>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ht="15.75" customHeight="1" x14ac:dyDescent="0.3">
      <c r="A144" s="259"/>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ht="15.75" customHeight="1" x14ac:dyDescent="0.3">
      <c r="A145" s="259"/>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ht="15.75" customHeight="1" x14ac:dyDescent="0.3">
      <c r="A146" s="259"/>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ht="15.75" customHeight="1" x14ac:dyDescent="0.3">
      <c r="A147" s="259"/>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ht="15.75" customHeight="1" x14ac:dyDescent="0.3">
      <c r="A148" s="259"/>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ht="15.75" customHeight="1" x14ac:dyDescent="0.3">
      <c r="A149" s="259"/>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ht="15.75" customHeight="1" x14ac:dyDescent="0.3">
      <c r="A150" s="259"/>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ht="15.75" customHeight="1" x14ac:dyDescent="0.3">
      <c r="A151" s="259"/>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ht="15.75" customHeight="1" x14ac:dyDescent="0.3">
      <c r="A152" s="259"/>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ht="15.75" customHeight="1" x14ac:dyDescent="0.3">
      <c r="A153" s="259"/>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ht="15.75" customHeight="1" x14ac:dyDescent="0.3">
      <c r="A154" s="259"/>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ht="15.75" customHeight="1" x14ac:dyDescent="0.3">
      <c r="A155" s="259"/>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ht="15.75" customHeight="1" x14ac:dyDescent="0.3">
      <c r="A156" s="259"/>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ht="15.75" customHeight="1" x14ac:dyDescent="0.3">
      <c r="A157" s="259"/>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ht="15.75" customHeight="1" x14ac:dyDescent="0.3">
      <c r="A158" s="259"/>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ht="15.75" customHeight="1" x14ac:dyDescent="0.3">
      <c r="A159" s="259"/>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ht="15.75" customHeight="1" x14ac:dyDescent="0.3">
      <c r="A160" s="259"/>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ht="15.75" customHeight="1" x14ac:dyDescent="0.3">
      <c r="A161" s="259"/>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ht="15.75" customHeight="1" x14ac:dyDescent="0.3">
      <c r="A162" s="259"/>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ht="15.75" customHeight="1" x14ac:dyDescent="0.3">
      <c r="A163" s="259"/>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ht="15.75" customHeight="1" x14ac:dyDescent="0.3">
      <c r="A164" s="259"/>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ht="15.75" customHeight="1" x14ac:dyDescent="0.3">
      <c r="A165" s="259"/>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ht="15.75" customHeight="1" x14ac:dyDescent="0.3">
      <c r="A166" s="259"/>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ht="15.75" customHeight="1" x14ac:dyDescent="0.3">
      <c r="A167" s="259"/>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ht="15.75" customHeight="1" x14ac:dyDescent="0.3">
      <c r="A168" s="259"/>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ht="15.75" customHeight="1" x14ac:dyDescent="0.3">
      <c r="A169" s="259"/>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ht="15.75" customHeight="1" x14ac:dyDescent="0.3">
      <c r="A170" s="259"/>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ht="15.75" customHeight="1" x14ac:dyDescent="0.3">
      <c r="A171" s="259"/>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ht="15.75" customHeight="1" x14ac:dyDescent="0.3">
      <c r="A172" s="259"/>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ht="15.75" customHeight="1" x14ac:dyDescent="0.3">
      <c r="A173" s="259"/>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ht="15.75" customHeight="1" x14ac:dyDescent="0.3">
      <c r="A174" s="259"/>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ht="15.75" customHeight="1" x14ac:dyDescent="0.3">
      <c r="A175" s="259"/>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ht="15.75" customHeight="1" x14ac:dyDescent="0.3">
      <c r="A176" s="259"/>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ht="15.75" customHeight="1" x14ac:dyDescent="0.3">
      <c r="A177" s="259"/>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ht="15.75" customHeight="1" x14ac:dyDescent="0.3">
      <c r="A178" s="259"/>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ht="15.75" customHeight="1" x14ac:dyDescent="0.3">
      <c r="A179" s="259"/>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ht="15.75" customHeight="1" x14ac:dyDescent="0.3">
      <c r="A180" s="259"/>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ht="15.75" customHeight="1" x14ac:dyDescent="0.3">
      <c r="A181" s="259"/>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ht="15.75" customHeight="1" x14ac:dyDescent="0.3">
      <c r="A182" s="259"/>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ht="15.75" customHeight="1" x14ac:dyDescent="0.3">
      <c r="A183" s="259"/>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ht="15.75" customHeight="1" x14ac:dyDescent="0.3">
      <c r="A184" s="259"/>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ht="15.75" customHeight="1" x14ac:dyDescent="0.3">
      <c r="A185" s="259"/>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ht="15.75" customHeight="1" x14ac:dyDescent="0.3">
      <c r="A186" s="259"/>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ht="15.75" customHeight="1" x14ac:dyDescent="0.3">
      <c r="A187" s="259"/>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ht="15.75" customHeight="1" x14ac:dyDescent="0.3">
      <c r="A188" s="259"/>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ht="15.75" customHeight="1" x14ac:dyDescent="0.3">
      <c r="A189" s="259"/>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ht="15.75" customHeight="1" x14ac:dyDescent="0.3">
      <c r="A190" s="259"/>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ht="15.75" customHeight="1" x14ac:dyDescent="0.3">
      <c r="A191" s="259"/>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ht="15.75" customHeight="1" x14ac:dyDescent="0.3">
      <c r="A192" s="259"/>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ht="15.75" customHeight="1" x14ac:dyDescent="0.3">
      <c r="A193" s="259"/>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ht="15.75" customHeight="1" x14ac:dyDescent="0.3">
      <c r="A194" s="259"/>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ht="15.75" customHeight="1" x14ac:dyDescent="0.3">
      <c r="A195" s="259"/>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ht="15.75" customHeight="1" x14ac:dyDescent="0.3">
      <c r="A196" s="259"/>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ht="15.75" customHeight="1" x14ac:dyDescent="0.3">
      <c r="A197" s="259"/>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ht="15.75" customHeight="1" x14ac:dyDescent="0.3">
      <c r="A198" s="259"/>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ht="15.75" customHeight="1" x14ac:dyDescent="0.3">
      <c r="A199" s="259"/>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ht="15.75" customHeight="1" x14ac:dyDescent="0.3">
      <c r="A200" s="259"/>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ht="15.75" customHeight="1" x14ac:dyDescent="0.3">
      <c r="A201" s="259"/>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ht="15.75" customHeight="1" x14ac:dyDescent="0.3">
      <c r="A202" s="259"/>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ht="15.75" customHeight="1" x14ac:dyDescent="0.3">
      <c r="A203" s="259"/>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ht="15.75" customHeight="1" x14ac:dyDescent="0.3">
      <c r="A204" s="259"/>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ht="15.75" customHeight="1" x14ac:dyDescent="0.3">
      <c r="A205" s="259"/>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ht="15.75" customHeight="1" x14ac:dyDescent="0.3">
      <c r="A206" s="259"/>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ht="15.75" customHeight="1" x14ac:dyDescent="0.3">
      <c r="A207" s="259"/>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ht="15.75" customHeight="1" x14ac:dyDescent="0.3">
      <c r="A208" s="259"/>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ht="15.75" customHeight="1" x14ac:dyDescent="0.3">
      <c r="A209" s="259"/>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ht="15.75" customHeight="1" x14ac:dyDescent="0.3">
      <c r="A210" s="259"/>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ht="15.75" customHeight="1" x14ac:dyDescent="0.3">
      <c r="A211" s="259"/>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ht="15.75" customHeight="1" x14ac:dyDescent="0.3">
      <c r="A212" s="259"/>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ht="15.75" customHeight="1" x14ac:dyDescent="0.3">
      <c r="A213" s="259"/>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ht="15.75" customHeight="1" x14ac:dyDescent="0.3">
      <c r="A214" s="259"/>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ht="15.75" customHeight="1" x14ac:dyDescent="0.3">
      <c r="A215" s="259"/>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ht="15.75" customHeight="1" x14ac:dyDescent="0.3">
      <c r="A216" s="259"/>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ht="15.75" customHeight="1" x14ac:dyDescent="0.3">
      <c r="A217" s="259"/>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ht="15.75" customHeight="1" x14ac:dyDescent="0.3">
      <c r="A218" s="259"/>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ht="15.75" customHeight="1" x14ac:dyDescent="0.3">
      <c r="A219" s="259"/>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ht="15.75" customHeight="1" x14ac:dyDescent="0.3">
      <c r="A220" s="259"/>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ht="15.75" customHeight="1" x14ac:dyDescent="0.3">
      <c r="A221" s="259"/>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ht="15.75" customHeight="1" x14ac:dyDescent="0.3">
      <c r="A222" s="259"/>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ht="15.75" customHeight="1" x14ac:dyDescent="0.3">
      <c r="A223" s="259"/>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ht="15.75" customHeight="1" x14ac:dyDescent="0.3">
      <c r="A224" s="259"/>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ht="15.75" customHeight="1" x14ac:dyDescent="0.3">
      <c r="A225" s="259"/>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ht="15.75" customHeight="1" x14ac:dyDescent="0.3">
      <c r="A226" s="259"/>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ht="15.75" customHeight="1" x14ac:dyDescent="0.3">
      <c r="A227" s="259"/>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ht="15.75" customHeight="1" x14ac:dyDescent="0.3">
      <c r="A228" s="259"/>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ht="15.75" customHeight="1" x14ac:dyDescent="0.3">
      <c r="A229" s="259"/>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ht="15.75" customHeight="1" x14ac:dyDescent="0.3">
      <c r="A230" s="259"/>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ht="15.75" customHeight="1" x14ac:dyDescent="0.3">
      <c r="A231" s="259"/>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ht="15.75" customHeight="1" x14ac:dyDescent="0.3">
      <c r="A232" s="259"/>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ht="15.75" customHeight="1" x14ac:dyDescent="0.3">
      <c r="A233" s="259"/>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ht="15.75" customHeight="1" x14ac:dyDescent="0.3">
      <c r="A234" s="259"/>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ht="15.75" customHeight="1" x14ac:dyDescent="0.3">
      <c r="A235" s="259"/>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ht="15.75" customHeight="1" x14ac:dyDescent="0.3">
      <c r="A236" s="259"/>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ht="15.75" customHeight="1" x14ac:dyDescent="0.3">
      <c r="A237" s="259"/>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ht="15.75" customHeight="1" x14ac:dyDescent="0.3">
      <c r="A238" s="259"/>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ht="15.75" customHeight="1" x14ac:dyDescent="0.3">
      <c r="A239" s="259"/>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ht="15.75" customHeight="1" x14ac:dyDescent="0.3">
      <c r="A240" s="259"/>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ht="15.75" customHeight="1" x14ac:dyDescent="0.3">
      <c r="A241" s="259"/>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ht="15.75" customHeight="1" x14ac:dyDescent="0.3">
      <c r="A242" s="259"/>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ht="15.75" customHeight="1" x14ac:dyDescent="0.3">
      <c r="A243" s="259"/>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ht="15.75" customHeight="1" x14ac:dyDescent="0.3">
      <c r="A244" s="259"/>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ht="15.75" customHeight="1" x14ac:dyDescent="0.3">
      <c r="A245" s="259"/>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ht="15.75" customHeight="1" x14ac:dyDescent="0.3">
      <c r="A246" s="259"/>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ht="15.75" customHeight="1" x14ac:dyDescent="0.3">
      <c r="A247" s="259"/>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ht="15.75" customHeight="1" x14ac:dyDescent="0.3">
      <c r="A248" s="259"/>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ht="15.75" customHeight="1" x14ac:dyDescent="0.3">
      <c r="A249" s="259"/>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ht="15.75" customHeight="1" x14ac:dyDescent="0.3">
      <c r="A250" s="259"/>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ht="15.75" customHeight="1" x14ac:dyDescent="0.3">
      <c r="A251" s="259"/>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ht="15.75" customHeight="1" x14ac:dyDescent="0.3">
      <c r="A252" s="259"/>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ht="15.75" customHeight="1" x14ac:dyDescent="0.3">
      <c r="A253" s="259"/>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ht="15.75" customHeight="1" x14ac:dyDescent="0.3">
      <c r="A254" s="259"/>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ht="15.75" customHeight="1" x14ac:dyDescent="0.3">
      <c r="A255" s="259"/>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ht="15.75" customHeight="1" x14ac:dyDescent="0.3">
      <c r="A256" s="259"/>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ht="15.75" customHeight="1" x14ac:dyDescent="0.3">
      <c r="A257" s="259"/>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ht="15.75" customHeight="1" x14ac:dyDescent="0.3">
      <c r="A258" s="259"/>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ht="15.75" customHeight="1" x14ac:dyDescent="0.3">
      <c r="A259" s="259"/>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ht="15.75" customHeight="1" x14ac:dyDescent="0.3">
      <c r="A260" s="259"/>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ht="15.75" customHeight="1" x14ac:dyDescent="0.3">
      <c r="A261" s="259"/>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ht="15.75" customHeight="1" x14ac:dyDescent="0.3">
      <c r="A262" s="259"/>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5.75" customHeight="1" x14ac:dyDescent="0.3">
      <c r="A263" s="259"/>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ht="15.75" customHeight="1" x14ac:dyDescent="0.3">
      <c r="A264" s="259"/>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ht="15.75" customHeight="1" x14ac:dyDescent="0.3">
      <c r="A265" s="259"/>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ht="15.75" customHeight="1" x14ac:dyDescent="0.3">
      <c r="A266" s="259"/>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ht="15.75" customHeight="1" x14ac:dyDescent="0.3">
      <c r="A267" s="259"/>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ht="15.75" customHeight="1" x14ac:dyDescent="0.3">
      <c r="A268" s="259"/>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ht="15.75" customHeight="1" x14ac:dyDescent="0.3">
      <c r="A269" s="259"/>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ht="15.75" customHeight="1" x14ac:dyDescent="0.3">
      <c r="A270" s="259"/>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ht="15.75" customHeight="1" x14ac:dyDescent="0.3">
      <c r="A271" s="259"/>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ht="15.75" customHeight="1" x14ac:dyDescent="0.3">
      <c r="A272" s="259"/>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ht="15.75" customHeight="1" x14ac:dyDescent="0.3">
      <c r="A273" s="259"/>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ht="15.75" customHeight="1" x14ac:dyDescent="0.3">
      <c r="A274" s="259"/>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ht="15.75" customHeight="1" x14ac:dyDescent="0.3">
      <c r="A275" s="259"/>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ht="15.75" customHeight="1" x14ac:dyDescent="0.3">
      <c r="A276" s="259"/>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ht="15.75" customHeight="1" x14ac:dyDescent="0.3">
      <c r="A277" s="259"/>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ht="15.75" customHeight="1" x14ac:dyDescent="0.3">
      <c r="A278" s="259"/>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ht="15.75" customHeight="1" x14ac:dyDescent="0.3">
      <c r="A279" s="259"/>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ht="15.75" customHeight="1" x14ac:dyDescent="0.3">
      <c r="A280" s="259"/>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ht="15.75" customHeight="1" x14ac:dyDescent="0.3">
      <c r="A281" s="259"/>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ht="15.75" customHeight="1" x14ac:dyDescent="0.3">
      <c r="A282" s="259"/>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ht="15.75" customHeight="1" x14ac:dyDescent="0.3">
      <c r="A283" s="259"/>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ht="15.75" customHeight="1" x14ac:dyDescent="0.3">
      <c r="A284" s="259"/>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ht="15.75" customHeight="1" x14ac:dyDescent="0.3">
      <c r="A285" s="259"/>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ht="15.75" customHeight="1" x14ac:dyDescent="0.3">
      <c r="A286" s="259"/>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ht="15.75" customHeight="1" x14ac:dyDescent="0.3">
      <c r="A287" s="259"/>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ht="15.75" customHeight="1" x14ac:dyDescent="0.3">
      <c r="A288" s="259"/>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ht="15.75" customHeight="1" x14ac:dyDescent="0.3">
      <c r="A289" s="259"/>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ht="15.75" customHeight="1" x14ac:dyDescent="0.3">
      <c r="A290" s="259"/>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ht="15.75" customHeight="1" x14ac:dyDescent="0.3">
      <c r="A291" s="259"/>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ht="15.75" customHeight="1" x14ac:dyDescent="0.3">
      <c r="A292" s="259"/>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ht="15.75" customHeight="1" x14ac:dyDescent="0.3">
      <c r="A293" s="259"/>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ht="15.75" customHeight="1" x14ac:dyDescent="0.3">
      <c r="A294" s="259"/>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ht="15.75" customHeight="1" x14ac:dyDescent="0.3">
      <c r="A295" s="259"/>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ht="15.75" customHeight="1" x14ac:dyDescent="0.3">
      <c r="A296" s="259"/>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ht="15.75" customHeight="1" x14ac:dyDescent="0.3">
      <c r="A297" s="259"/>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ht="15.75" customHeight="1" x14ac:dyDescent="0.3">
      <c r="A298" s="259"/>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ht="15.75" customHeight="1" x14ac:dyDescent="0.3">
      <c r="A299" s="259"/>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ht="15.75" customHeight="1" x14ac:dyDescent="0.3">
      <c r="A300" s="259"/>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ht="15.75" customHeight="1" x14ac:dyDescent="0.3">
      <c r="A301" s="259"/>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ht="15.75" customHeight="1" x14ac:dyDescent="0.3">
      <c r="A302" s="259"/>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ht="15.75" customHeight="1" x14ac:dyDescent="0.3">
      <c r="A303" s="259"/>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ht="15.75" customHeight="1" x14ac:dyDescent="0.3">
      <c r="A304" s="259"/>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ht="15.75" customHeight="1" x14ac:dyDescent="0.3">
      <c r="A305" s="259"/>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ht="15.75" customHeight="1" x14ac:dyDescent="0.3">
      <c r="A306" s="259"/>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ht="15.75" customHeight="1" x14ac:dyDescent="0.3">
      <c r="A307" s="259"/>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ht="15.75" customHeight="1" x14ac:dyDescent="0.3">
      <c r="A308" s="259"/>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ht="15.75" customHeight="1" x14ac:dyDescent="0.3">
      <c r="A309" s="259"/>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ht="15.75" customHeight="1" x14ac:dyDescent="0.3">
      <c r="A310" s="259"/>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ht="15.75" customHeight="1" x14ac:dyDescent="0.3">
      <c r="A311" s="259"/>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ht="15.75" customHeight="1" x14ac:dyDescent="0.3">
      <c r="A312" s="259"/>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ht="15.75" customHeight="1" x14ac:dyDescent="0.3">
      <c r="A313" s="259"/>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ht="15.75" customHeight="1" x14ac:dyDescent="0.3">
      <c r="A314" s="259"/>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ht="15.75" customHeight="1" x14ac:dyDescent="0.3">
      <c r="A315" s="259"/>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ht="15.75" customHeight="1" x14ac:dyDescent="0.3">
      <c r="A316" s="259"/>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ht="15.75" customHeight="1" x14ac:dyDescent="0.3">
      <c r="A317" s="259"/>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ht="15.75" customHeight="1" x14ac:dyDescent="0.3">
      <c r="A318" s="259"/>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ht="15.75" customHeight="1" x14ac:dyDescent="0.3">
      <c r="A319" s="259"/>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ht="15.75" customHeight="1" x14ac:dyDescent="0.3">
      <c r="A320" s="259"/>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ht="15.75" customHeight="1" x14ac:dyDescent="0.3">
      <c r="A321" s="259"/>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ht="15.75" customHeight="1" x14ac:dyDescent="0.3">
      <c r="A322" s="259"/>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ht="15.75" customHeight="1" x14ac:dyDescent="0.3">
      <c r="A323" s="259"/>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ht="15.75" customHeight="1" x14ac:dyDescent="0.3">
      <c r="A324" s="259"/>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ht="15.75" customHeight="1" x14ac:dyDescent="0.3">
      <c r="A325" s="259"/>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ht="15.75" customHeight="1" x14ac:dyDescent="0.3">
      <c r="A326" s="259"/>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ht="15.75" customHeight="1" x14ac:dyDescent="0.3">
      <c r="A327" s="259"/>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ht="15.75" customHeight="1" x14ac:dyDescent="0.3">
      <c r="A328" s="259"/>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ht="15.75" customHeight="1" x14ac:dyDescent="0.3">
      <c r="A329" s="259"/>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ht="15.75" customHeight="1" x14ac:dyDescent="0.3">
      <c r="A330" s="259"/>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ht="15.75" customHeight="1" x14ac:dyDescent="0.3">
      <c r="A331" s="259"/>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ht="15.75" customHeight="1" x14ac:dyDescent="0.3">
      <c r="A332" s="259"/>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ht="15.75" customHeight="1" x14ac:dyDescent="0.3">
      <c r="A333" s="259"/>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ht="15.75" customHeight="1" x14ac:dyDescent="0.3">
      <c r="A334" s="259"/>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ht="15.75" customHeight="1" x14ac:dyDescent="0.3">
      <c r="A335" s="259"/>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ht="15.75" customHeight="1" x14ac:dyDescent="0.3">
      <c r="A336" s="259"/>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ht="15.75" customHeight="1" x14ac:dyDescent="0.3">
      <c r="A337" s="259"/>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ht="15.75" customHeight="1" x14ac:dyDescent="0.3">
      <c r="A338" s="259"/>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ht="15.75" customHeight="1" x14ac:dyDescent="0.3">
      <c r="A339" s="259"/>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ht="15.75" customHeight="1" x14ac:dyDescent="0.3">
      <c r="A340" s="259"/>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ht="15.75" customHeight="1" x14ac:dyDescent="0.3">
      <c r="A341" s="259"/>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ht="15.75" customHeight="1" x14ac:dyDescent="0.3">
      <c r="A342" s="259"/>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ht="15.75" customHeight="1" x14ac:dyDescent="0.3">
      <c r="A343" s="259"/>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ht="15.75" customHeight="1" x14ac:dyDescent="0.3">
      <c r="A344" s="259"/>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ht="15.75" customHeight="1" x14ac:dyDescent="0.3">
      <c r="A345" s="259"/>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ht="15.75" customHeight="1" x14ac:dyDescent="0.3">
      <c r="A346" s="259"/>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ht="15.75" customHeight="1" x14ac:dyDescent="0.3">
      <c r="A347" s="259"/>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ht="15.75" customHeight="1" x14ac:dyDescent="0.3">
      <c r="A348" s="259"/>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ht="15.75" customHeight="1" x14ac:dyDescent="0.3">
      <c r="A349" s="259"/>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ht="15.75" customHeight="1" x14ac:dyDescent="0.3">
      <c r="A350" s="259"/>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ht="15.75" customHeight="1" x14ac:dyDescent="0.3">
      <c r="A351" s="259"/>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ht="15.75" customHeight="1" x14ac:dyDescent="0.3">
      <c r="A352" s="259"/>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ht="15.75" customHeight="1" x14ac:dyDescent="0.3">
      <c r="A353" s="259"/>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ht="15.75" customHeight="1" x14ac:dyDescent="0.3">
      <c r="A354" s="259"/>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ht="15.75" customHeight="1" x14ac:dyDescent="0.3">
      <c r="A355" s="259"/>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ht="15.75" customHeight="1" x14ac:dyDescent="0.3">
      <c r="A356" s="259"/>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ht="15.75" customHeight="1" x14ac:dyDescent="0.3">
      <c r="A357" s="259"/>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ht="15.75" customHeight="1" x14ac:dyDescent="0.3">
      <c r="A358" s="259"/>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ht="15.75" customHeight="1" x14ac:dyDescent="0.3">
      <c r="A359" s="259"/>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ht="15.75" customHeight="1" x14ac:dyDescent="0.3">
      <c r="A360" s="259"/>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ht="15.75" customHeight="1" x14ac:dyDescent="0.3">
      <c r="A361" s="259"/>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ht="15.75" customHeight="1" x14ac:dyDescent="0.3">
      <c r="A362" s="259"/>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ht="15.75" customHeight="1" x14ac:dyDescent="0.3">
      <c r="A363" s="259"/>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ht="15.75" customHeight="1" x14ac:dyDescent="0.3">
      <c r="A364" s="259"/>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ht="15.75" customHeight="1" x14ac:dyDescent="0.3">
      <c r="A365" s="259"/>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ht="15.75" customHeight="1" x14ac:dyDescent="0.3">
      <c r="A366" s="259"/>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ht="15.75" customHeight="1" x14ac:dyDescent="0.3">
      <c r="A367" s="259"/>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ht="15.75" customHeight="1" x14ac:dyDescent="0.3">
      <c r="A368" s="259"/>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ht="15.75" customHeight="1" x14ac:dyDescent="0.3">
      <c r="A369" s="259"/>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ht="15.75" customHeight="1" x14ac:dyDescent="0.3">
      <c r="A370" s="259"/>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ht="15.75" customHeight="1" x14ac:dyDescent="0.3">
      <c r="A371" s="259"/>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ht="15.75" customHeight="1" x14ac:dyDescent="0.3">
      <c r="A372" s="259"/>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ht="15.75" customHeight="1" x14ac:dyDescent="0.3">
      <c r="A373" s="259"/>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ht="15.75" customHeight="1" x14ac:dyDescent="0.3">
      <c r="A374" s="259"/>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ht="15.75" customHeight="1" x14ac:dyDescent="0.3">
      <c r="A375" s="259"/>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ht="15.75" customHeight="1" x14ac:dyDescent="0.3">
      <c r="A376" s="259"/>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ht="15.75" customHeight="1" x14ac:dyDescent="0.3">
      <c r="A377" s="259"/>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ht="15.75" customHeight="1" x14ac:dyDescent="0.3">
      <c r="A378" s="259"/>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ht="15.75" customHeight="1" x14ac:dyDescent="0.3">
      <c r="A379" s="259"/>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ht="15.75" customHeight="1" x14ac:dyDescent="0.3">
      <c r="A380" s="259"/>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ht="15.75" customHeight="1" x14ac:dyDescent="0.3">
      <c r="A381" s="259"/>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ht="15.75" customHeight="1" x14ac:dyDescent="0.3">
      <c r="A382" s="259"/>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ht="15.75" customHeight="1" x14ac:dyDescent="0.3">
      <c r="A383" s="259"/>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ht="15.75" customHeight="1" x14ac:dyDescent="0.3">
      <c r="A384" s="259"/>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ht="15.75" customHeight="1" x14ac:dyDescent="0.3">
      <c r="A385" s="259"/>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ht="15.75" customHeight="1" x14ac:dyDescent="0.3">
      <c r="A386" s="259"/>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ht="15.75" customHeight="1" x14ac:dyDescent="0.3">
      <c r="A387" s="259"/>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ht="15.75" customHeight="1" x14ac:dyDescent="0.3">
      <c r="A388" s="259"/>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ht="15.75" customHeight="1" x14ac:dyDescent="0.3">
      <c r="A389" s="259"/>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ht="15.75" customHeight="1" x14ac:dyDescent="0.3">
      <c r="A390" s="259"/>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ht="15.75" customHeight="1" x14ac:dyDescent="0.3">
      <c r="A391" s="259"/>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ht="15.75" customHeight="1" x14ac:dyDescent="0.3">
      <c r="A392" s="259"/>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ht="15.75" customHeight="1" x14ac:dyDescent="0.3">
      <c r="A393" s="259"/>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ht="15.75" customHeight="1" x14ac:dyDescent="0.3">
      <c r="A394" s="259"/>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ht="15.75" customHeight="1" x14ac:dyDescent="0.3">
      <c r="A395" s="259"/>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ht="15.75" customHeight="1" x14ac:dyDescent="0.3">
      <c r="A396" s="259"/>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ht="15.75" customHeight="1" x14ac:dyDescent="0.3">
      <c r="A397" s="259"/>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ht="15.75" customHeight="1" x14ac:dyDescent="0.3">
      <c r="A398" s="259"/>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ht="15.75" customHeight="1" x14ac:dyDescent="0.3">
      <c r="A399" s="259"/>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ht="15.75" customHeight="1" x14ac:dyDescent="0.3">
      <c r="A400" s="259"/>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ht="15.75" customHeight="1" x14ac:dyDescent="0.3">
      <c r="A401" s="259"/>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ht="15.75" customHeight="1" x14ac:dyDescent="0.3">
      <c r="A402" s="259"/>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ht="15.75" customHeight="1" x14ac:dyDescent="0.3">
      <c r="A403" s="259"/>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ht="15.75" customHeight="1" x14ac:dyDescent="0.3">
      <c r="A404" s="259"/>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ht="15.75" customHeight="1" x14ac:dyDescent="0.3">
      <c r="A405" s="259"/>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ht="15.75" customHeight="1" x14ac:dyDescent="0.3">
      <c r="A406" s="259"/>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ht="15.75" customHeight="1" x14ac:dyDescent="0.3">
      <c r="A407" s="259"/>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ht="15.75" customHeight="1" x14ac:dyDescent="0.3">
      <c r="A408" s="259"/>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ht="15.75" customHeight="1" x14ac:dyDescent="0.3">
      <c r="A409" s="259"/>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ht="15.75" customHeight="1" x14ac:dyDescent="0.3">
      <c r="A410" s="259"/>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ht="15.75" customHeight="1" x14ac:dyDescent="0.3">
      <c r="A411" s="259"/>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ht="15.75" customHeight="1" x14ac:dyDescent="0.3">
      <c r="A412" s="259"/>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ht="15.75" customHeight="1" x14ac:dyDescent="0.3">
      <c r="A413" s="259"/>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ht="15.75" customHeight="1" x14ac:dyDescent="0.3">
      <c r="A414" s="259"/>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ht="15.75" customHeight="1" x14ac:dyDescent="0.3">
      <c r="A415" s="259"/>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ht="15.75" customHeight="1" x14ac:dyDescent="0.3">
      <c r="A416" s="259"/>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ht="15.75" customHeight="1" x14ac:dyDescent="0.3">
      <c r="A417" s="259"/>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ht="15.75" customHeight="1" x14ac:dyDescent="0.3">
      <c r="A418" s="259"/>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ht="15.75" customHeight="1" x14ac:dyDescent="0.3">
      <c r="A419" s="259"/>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ht="15.75" customHeight="1" x14ac:dyDescent="0.3">
      <c r="A420" s="259"/>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ht="15.75" customHeight="1" x14ac:dyDescent="0.3">
      <c r="A421" s="259"/>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ht="15.75" customHeight="1" x14ac:dyDescent="0.3">
      <c r="A422" s="259"/>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ht="15.75" customHeight="1" x14ac:dyDescent="0.3">
      <c r="A423" s="259"/>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ht="15.75" customHeight="1" x14ac:dyDescent="0.3">
      <c r="A424" s="259"/>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ht="15.75" customHeight="1" x14ac:dyDescent="0.3">
      <c r="A425" s="259"/>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ht="15.75" customHeight="1" x14ac:dyDescent="0.3">
      <c r="A426" s="259"/>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ht="15.75" customHeight="1" x14ac:dyDescent="0.3">
      <c r="A427" s="259"/>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ht="15.75" customHeight="1" x14ac:dyDescent="0.3">
      <c r="A428" s="259"/>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ht="15.75" customHeight="1" x14ac:dyDescent="0.3">
      <c r="A429" s="259"/>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ht="15.75" customHeight="1" x14ac:dyDescent="0.3">
      <c r="A430" s="259"/>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ht="15.75" customHeight="1" x14ac:dyDescent="0.3">
      <c r="A431" s="259"/>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ht="15.75" customHeight="1" x14ac:dyDescent="0.3">
      <c r="A432" s="259"/>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ht="15.75" customHeight="1" x14ac:dyDescent="0.3">
      <c r="A433" s="259"/>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ht="15.75" customHeight="1" x14ac:dyDescent="0.3">
      <c r="A434" s="259"/>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ht="15.75" customHeight="1" x14ac:dyDescent="0.3">
      <c r="A435" s="259"/>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ht="15.75" customHeight="1" x14ac:dyDescent="0.3">
      <c r="A436" s="259"/>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ht="15.75" customHeight="1" x14ac:dyDescent="0.3">
      <c r="A437" s="259"/>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ht="15.75" customHeight="1" x14ac:dyDescent="0.3">
      <c r="A438" s="259"/>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ht="15.75" customHeight="1" x14ac:dyDescent="0.3">
      <c r="A439" s="259"/>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ht="15.75" customHeight="1" x14ac:dyDescent="0.3">
      <c r="A440" s="259"/>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ht="15.75" customHeight="1" x14ac:dyDescent="0.3">
      <c r="A441" s="259"/>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ht="15.75" customHeight="1" x14ac:dyDescent="0.3">
      <c r="A442" s="259"/>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ht="15.75" customHeight="1" x14ac:dyDescent="0.3">
      <c r="A443" s="259"/>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ht="15.75" customHeight="1" x14ac:dyDescent="0.3">
      <c r="A444" s="259"/>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ht="15.75" customHeight="1" x14ac:dyDescent="0.3">
      <c r="A445" s="259"/>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ht="15.75" customHeight="1" x14ac:dyDescent="0.3">
      <c r="A446" s="259"/>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ht="15.75" customHeight="1" x14ac:dyDescent="0.3">
      <c r="A447" s="259"/>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ht="15.75" customHeight="1" x14ac:dyDescent="0.3">
      <c r="A448" s="259"/>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ht="15.75" customHeight="1" x14ac:dyDescent="0.3">
      <c r="A449" s="259"/>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ht="15.75" customHeight="1" x14ac:dyDescent="0.3">
      <c r="A450" s="259"/>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ht="15.75" customHeight="1" x14ac:dyDescent="0.3">
      <c r="A451" s="259"/>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ht="15.75" customHeight="1" x14ac:dyDescent="0.3">
      <c r="A452" s="259"/>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ht="15.75" customHeight="1" x14ac:dyDescent="0.3">
      <c r="A453" s="259"/>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ht="15.75" customHeight="1" x14ac:dyDescent="0.3">
      <c r="A454" s="259"/>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ht="15.75" customHeight="1" x14ac:dyDescent="0.3">
      <c r="A455" s="259"/>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ht="15.75" customHeight="1" x14ac:dyDescent="0.3">
      <c r="A456" s="259"/>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ht="15.75" customHeight="1" x14ac:dyDescent="0.3">
      <c r="A457" s="259"/>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ht="15.75" customHeight="1" x14ac:dyDescent="0.3">
      <c r="A458" s="259"/>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ht="15.75" customHeight="1" x14ac:dyDescent="0.3">
      <c r="A459" s="259"/>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ht="15.75" customHeight="1" x14ac:dyDescent="0.3">
      <c r="A460" s="259"/>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ht="15.75" customHeight="1" x14ac:dyDescent="0.3">
      <c r="A461" s="259"/>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ht="15.75" customHeight="1" x14ac:dyDescent="0.3">
      <c r="A462" s="259"/>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ht="15.75" customHeight="1" x14ac:dyDescent="0.3">
      <c r="A463" s="259"/>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ht="15.75" customHeight="1" x14ac:dyDescent="0.3">
      <c r="A464" s="259"/>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ht="15.75" customHeight="1" x14ac:dyDescent="0.3">
      <c r="A465" s="259"/>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ht="15.75" customHeight="1" x14ac:dyDescent="0.3">
      <c r="A466" s="259"/>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ht="15.75" customHeight="1" x14ac:dyDescent="0.3">
      <c r="A467" s="259"/>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ht="15.75" customHeight="1" x14ac:dyDescent="0.3">
      <c r="A468" s="259"/>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ht="15.75" customHeight="1" x14ac:dyDescent="0.3">
      <c r="A469" s="259"/>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ht="15.75" customHeight="1" x14ac:dyDescent="0.3">
      <c r="A470" s="259"/>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ht="15.75" customHeight="1" x14ac:dyDescent="0.3">
      <c r="A471" s="259"/>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ht="15.75" customHeight="1" x14ac:dyDescent="0.3">
      <c r="A472" s="259"/>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ht="15.75" customHeight="1" x14ac:dyDescent="0.3">
      <c r="A473" s="259"/>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ht="15.75" customHeight="1" x14ac:dyDescent="0.3">
      <c r="A474" s="259"/>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ht="15.75" customHeight="1" x14ac:dyDescent="0.3">
      <c r="A475" s="259"/>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ht="15.75" customHeight="1" x14ac:dyDescent="0.3">
      <c r="A476" s="259"/>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ht="15.75" customHeight="1" x14ac:dyDescent="0.3">
      <c r="A477" s="259"/>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ht="15.75" customHeight="1" x14ac:dyDescent="0.3">
      <c r="A478" s="259"/>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ht="15.75" customHeight="1" x14ac:dyDescent="0.3">
      <c r="A479" s="259"/>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ht="15.75" customHeight="1" x14ac:dyDescent="0.3">
      <c r="A480" s="259"/>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ht="15.75" customHeight="1" x14ac:dyDescent="0.3">
      <c r="A481" s="259"/>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ht="15.75" customHeight="1" x14ac:dyDescent="0.3">
      <c r="A482" s="259"/>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ht="15.75" customHeight="1" x14ac:dyDescent="0.3">
      <c r="A483" s="259"/>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ht="15.75" customHeight="1" x14ac:dyDescent="0.3">
      <c r="A484" s="259"/>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ht="15.75" customHeight="1" x14ac:dyDescent="0.3">
      <c r="A485" s="259"/>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ht="15.75" customHeight="1" x14ac:dyDescent="0.3">
      <c r="A486" s="259"/>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ht="15.75" customHeight="1" x14ac:dyDescent="0.3">
      <c r="A487" s="259"/>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ht="15.75" customHeight="1" x14ac:dyDescent="0.3">
      <c r="A488" s="259"/>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ht="15.75" customHeight="1" x14ac:dyDescent="0.3">
      <c r="A489" s="259"/>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ht="15.75" customHeight="1" x14ac:dyDescent="0.3">
      <c r="A490" s="259"/>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ht="15.75" customHeight="1" x14ac:dyDescent="0.3">
      <c r="A491" s="259"/>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ht="15.75" customHeight="1" x14ac:dyDescent="0.3">
      <c r="A492" s="259"/>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ht="15.75" customHeight="1" x14ac:dyDescent="0.3">
      <c r="A493" s="259"/>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ht="15.75" customHeight="1" x14ac:dyDescent="0.3">
      <c r="A494" s="259"/>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ht="15.75" customHeight="1" x14ac:dyDescent="0.3">
      <c r="A495" s="259"/>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ht="15.75" customHeight="1" x14ac:dyDescent="0.3">
      <c r="A496" s="259"/>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ht="15.75" customHeight="1" x14ac:dyDescent="0.3">
      <c r="A497" s="259"/>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ht="15.75" customHeight="1" x14ac:dyDescent="0.3">
      <c r="A498" s="259"/>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ht="15.75" customHeight="1" x14ac:dyDescent="0.3">
      <c r="A499" s="259"/>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ht="15.75" customHeight="1" x14ac:dyDescent="0.3">
      <c r="A500" s="259"/>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ht="15.75" customHeight="1" x14ac:dyDescent="0.3">
      <c r="A501" s="259"/>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ht="15.75" customHeight="1" x14ac:dyDescent="0.3">
      <c r="A502" s="259"/>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ht="15.75" customHeight="1" x14ac:dyDescent="0.3">
      <c r="A503" s="259"/>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ht="15.75" customHeight="1" x14ac:dyDescent="0.3">
      <c r="A504" s="259"/>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ht="15.75" customHeight="1" x14ac:dyDescent="0.3">
      <c r="A505" s="259"/>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ht="15.75" customHeight="1" x14ac:dyDescent="0.3">
      <c r="A506" s="259"/>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ht="15.75" customHeight="1" x14ac:dyDescent="0.3">
      <c r="A507" s="259"/>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ht="15.75" customHeight="1" x14ac:dyDescent="0.3">
      <c r="A508" s="259"/>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ht="15.75" customHeight="1" x14ac:dyDescent="0.3">
      <c r="A509" s="259"/>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ht="15.75" customHeight="1" x14ac:dyDescent="0.3">
      <c r="A510" s="259"/>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ht="15.75" customHeight="1" x14ac:dyDescent="0.3">
      <c r="A511" s="259"/>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ht="15.75" customHeight="1" x14ac:dyDescent="0.3">
      <c r="A512" s="259"/>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ht="15.75" customHeight="1" x14ac:dyDescent="0.3">
      <c r="A513" s="259"/>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ht="15.75" customHeight="1" x14ac:dyDescent="0.3">
      <c r="A514" s="259"/>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ht="15.75" customHeight="1" x14ac:dyDescent="0.3">
      <c r="A515" s="259"/>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ht="15.75" customHeight="1" x14ac:dyDescent="0.3">
      <c r="A516" s="259"/>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ht="15.75" customHeight="1" x14ac:dyDescent="0.3">
      <c r="A517" s="259"/>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ht="15.75" customHeight="1" x14ac:dyDescent="0.3">
      <c r="A518" s="259"/>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ht="15.75" customHeight="1" x14ac:dyDescent="0.3">
      <c r="A519" s="259"/>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ht="15.75" customHeight="1" x14ac:dyDescent="0.3">
      <c r="A520" s="259"/>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ht="15.75" customHeight="1" x14ac:dyDescent="0.3">
      <c r="A521" s="259"/>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ht="15.75" customHeight="1" x14ac:dyDescent="0.3">
      <c r="A522" s="259"/>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ht="15.75" customHeight="1" x14ac:dyDescent="0.3">
      <c r="A523" s="259"/>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ht="15.75" customHeight="1" x14ac:dyDescent="0.3">
      <c r="A524" s="259"/>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ht="15.75" customHeight="1" x14ac:dyDescent="0.3">
      <c r="A525" s="259"/>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ht="15.75" customHeight="1" x14ac:dyDescent="0.3">
      <c r="A526" s="259"/>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ht="15.75" customHeight="1" x14ac:dyDescent="0.3">
      <c r="A527" s="259"/>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ht="15.75" customHeight="1" x14ac:dyDescent="0.3">
      <c r="A528" s="259"/>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ht="15.75" customHeight="1" x14ac:dyDescent="0.3">
      <c r="A529" s="259"/>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ht="15.75" customHeight="1" x14ac:dyDescent="0.3">
      <c r="A530" s="259"/>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ht="15.75" customHeight="1" x14ac:dyDescent="0.3">
      <c r="A531" s="259"/>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ht="15.75" customHeight="1" x14ac:dyDescent="0.3">
      <c r="A532" s="259"/>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ht="15.75" customHeight="1" x14ac:dyDescent="0.3">
      <c r="A533" s="259"/>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ht="15.75" customHeight="1" x14ac:dyDescent="0.3">
      <c r="A534" s="259"/>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ht="15.75" customHeight="1" x14ac:dyDescent="0.3">
      <c r="A535" s="259"/>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ht="15.75" customHeight="1" x14ac:dyDescent="0.3">
      <c r="A536" s="259"/>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ht="15.75" customHeight="1" x14ac:dyDescent="0.3">
      <c r="A537" s="259"/>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ht="15.75" customHeight="1" x14ac:dyDescent="0.3">
      <c r="A538" s="259"/>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ht="15.75" customHeight="1" x14ac:dyDescent="0.3">
      <c r="A539" s="259"/>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ht="15.75" customHeight="1" x14ac:dyDescent="0.3">
      <c r="A540" s="259"/>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ht="15.75" customHeight="1" x14ac:dyDescent="0.3">
      <c r="A541" s="259"/>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ht="15.75" customHeight="1" x14ac:dyDescent="0.3">
      <c r="A542" s="259"/>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ht="15.75" customHeight="1" x14ac:dyDescent="0.3">
      <c r="A543" s="259"/>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ht="15.75" customHeight="1" x14ac:dyDescent="0.3">
      <c r="A544" s="259"/>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ht="15.75" customHeight="1" x14ac:dyDescent="0.3">
      <c r="A545" s="259"/>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ht="15.75" customHeight="1" x14ac:dyDescent="0.3">
      <c r="A546" s="259"/>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ht="15.75" customHeight="1" x14ac:dyDescent="0.3">
      <c r="A547" s="259"/>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ht="15.75" customHeight="1" x14ac:dyDescent="0.3">
      <c r="A548" s="259"/>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ht="15.75" customHeight="1" x14ac:dyDescent="0.3">
      <c r="A549" s="259"/>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ht="15.75" customHeight="1" x14ac:dyDescent="0.3">
      <c r="A550" s="259"/>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ht="15.75" customHeight="1" x14ac:dyDescent="0.3">
      <c r="A551" s="259"/>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ht="15.75" customHeight="1" x14ac:dyDescent="0.3">
      <c r="A552" s="259"/>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ht="15.75" customHeight="1" x14ac:dyDescent="0.3">
      <c r="A553" s="259"/>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ht="15.75" customHeight="1" x14ac:dyDescent="0.3">
      <c r="A554" s="259"/>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ht="15.75" customHeight="1" x14ac:dyDescent="0.3">
      <c r="A555" s="259"/>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ht="15.75" customHeight="1" x14ac:dyDescent="0.3">
      <c r="A556" s="259"/>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ht="15.75" customHeight="1" x14ac:dyDescent="0.3">
      <c r="A557" s="259"/>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ht="15.75" customHeight="1" x14ac:dyDescent="0.3">
      <c r="A558" s="259"/>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ht="15.75" customHeight="1" x14ac:dyDescent="0.3">
      <c r="A559" s="259"/>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ht="15.75" customHeight="1" x14ac:dyDescent="0.3">
      <c r="A560" s="259"/>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ht="15.75" customHeight="1" x14ac:dyDescent="0.3">
      <c r="A561" s="259"/>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ht="15.75" customHeight="1" x14ac:dyDescent="0.3">
      <c r="A562" s="259"/>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ht="15.75" customHeight="1" x14ac:dyDescent="0.3">
      <c r="A563" s="259"/>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ht="15.75" customHeight="1" x14ac:dyDescent="0.3">
      <c r="A564" s="259"/>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ht="15.75" customHeight="1" x14ac:dyDescent="0.3">
      <c r="A565" s="259"/>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ht="15.75" customHeight="1" x14ac:dyDescent="0.3">
      <c r="A566" s="259"/>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ht="15.75" customHeight="1" x14ac:dyDescent="0.3">
      <c r="A567" s="259"/>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ht="15.75" customHeight="1" x14ac:dyDescent="0.3">
      <c r="A568" s="259"/>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ht="15.75" customHeight="1" x14ac:dyDescent="0.3">
      <c r="A569" s="259"/>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ht="15.75" customHeight="1" x14ac:dyDescent="0.3">
      <c r="A570" s="259"/>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ht="15.75" customHeight="1" x14ac:dyDescent="0.3">
      <c r="A571" s="259"/>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ht="15.75" customHeight="1" x14ac:dyDescent="0.3">
      <c r="A572" s="259"/>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ht="15.75" customHeight="1" x14ac:dyDescent="0.3">
      <c r="A573" s="259"/>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ht="15.75" customHeight="1" x14ac:dyDescent="0.3">
      <c r="A574" s="259"/>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ht="15.75" customHeight="1" x14ac:dyDescent="0.3">
      <c r="A575" s="259"/>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ht="15.75" customHeight="1" x14ac:dyDescent="0.3">
      <c r="A576" s="259"/>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ht="15.75" customHeight="1" x14ac:dyDescent="0.3">
      <c r="A577" s="259"/>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ht="15.75" customHeight="1" x14ac:dyDescent="0.3">
      <c r="A578" s="259"/>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ht="15.75" customHeight="1" x14ac:dyDescent="0.3">
      <c r="A579" s="259"/>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ht="15.75" customHeight="1" x14ac:dyDescent="0.3">
      <c r="A580" s="259"/>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ht="15.75" customHeight="1" x14ac:dyDescent="0.3">
      <c r="A581" s="259"/>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ht="15.75" customHeight="1" x14ac:dyDescent="0.3">
      <c r="A582" s="259"/>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ht="15.75" customHeight="1" x14ac:dyDescent="0.3">
      <c r="A583" s="259"/>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ht="15.75" customHeight="1" x14ac:dyDescent="0.3">
      <c r="A584" s="259"/>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ht="15.75" customHeight="1" x14ac:dyDescent="0.3">
      <c r="A585" s="259"/>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ht="15.75" customHeight="1" x14ac:dyDescent="0.3">
      <c r="A586" s="259"/>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ht="15.75" customHeight="1" x14ac:dyDescent="0.3">
      <c r="A587" s="259"/>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ht="15.75" customHeight="1" x14ac:dyDescent="0.3">
      <c r="A588" s="259"/>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ht="15.75" customHeight="1" x14ac:dyDescent="0.3">
      <c r="A589" s="259"/>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ht="15.75" customHeight="1" x14ac:dyDescent="0.3">
      <c r="A590" s="259"/>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ht="15.75" customHeight="1" x14ac:dyDescent="0.3">
      <c r="A591" s="259"/>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ht="15.75" customHeight="1" x14ac:dyDescent="0.3">
      <c r="A592" s="259"/>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ht="15.75" customHeight="1" x14ac:dyDescent="0.3">
      <c r="A593" s="259"/>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ht="15.75" customHeight="1" x14ac:dyDescent="0.3">
      <c r="A594" s="259"/>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ht="15.75" customHeight="1" x14ac:dyDescent="0.3">
      <c r="A595" s="259"/>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ht="15.75" customHeight="1" x14ac:dyDescent="0.3">
      <c r="A596" s="259"/>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ht="15.75" customHeight="1" x14ac:dyDescent="0.3">
      <c r="A597" s="259"/>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ht="15.75" customHeight="1" x14ac:dyDescent="0.3">
      <c r="A598" s="259"/>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ht="15.75" customHeight="1" x14ac:dyDescent="0.3">
      <c r="A599" s="259"/>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ht="15.75" customHeight="1" x14ac:dyDescent="0.3">
      <c r="A600" s="259"/>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ht="15.75" customHeight="1" x14ac:dyDescent="0.3">
      <c r="A601" s="259"/>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ht="15.75" customHeight="1" x14ac:dyDescent="0.3">
      <c r="A602" s="259"/>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ht="15.75" customHeight="1" x14ac:dyDescent="0.3">
      <c r="A603" s="259"/>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ht="15.75" customHeight="1" x14ac:dyDescent="0.3">
      <c r="A604" s="259"/>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ht="15.75" customHeight="1" x14ac:dyDescent="0.3">
      <c r="A605" s="259"/>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ht="15.75" customHeight="1" x14ac:dyDescent="0.3">
      <c r="A606" s="259"/>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ht="15.75" customHeight="1" x14ac:dyDescent="0.3">
      <c r="A607" s="259"/>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ht="15.75" customHeight="1" x14ac:dyDescent="0.3">
      <c r="A608" s="259"/>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ht="15.75" customHeight="1" x14ac:dyDescent="0.3">
      <c r="A609" s="259"/>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ht="15.75" customHeight="1" x14ac:dyDescent="0.3">
      <c r="A610" s="259"/>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ht="15.75" customHeight="1" x14ac:dyDescent="0.3">
      <c r="A611" s="259"/>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ht="15.75" customHeight="1" x14ac:dyDescent="0.3">
      <c r="A612" s="259"/>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ht="15.75" customHeight="1" x14ac:dyDescent="0.3">
      <c r="A613" s="259"/>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ht="15.75" customHeight="1" x14ac:dyDescent="0.3">
      <c r="A614" s="259"/>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ht="15.75" customHeight="1" x14ac:dyDescent="0.3">
      <c r="A615" s="259"/>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ht="15.75" customHeight="1" x14ac:dyDescent="0.3">
      <c r="A616" s="259"/>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ht="15.75" customHeight="1" x14ac:dyDescent="0.3">
      <c r="A617" s="259"/>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ht="15.75" customHeight="1" x14ac:dyDescent="0.3">
      <c r="A618" s="259"/>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ht="15.75" customHeight="1" x14ac:dyDescent="0.3">
      <c r="A619" s="259"/>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ht="15.75" customHeight="1" x14ac:dyDescent="0.3">
      <c r="A620" s="259"/>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ht="15.75" customHeight="1" x14ac:dyDescent="0.3">
      <c r="A621" s="259"/>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ht="15.75" customHeight="1" x14ac:dyDescent="0.3">
      <c r="A622" s="259"/>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ht="15.75" customHeight="1" x14ac:dyDescent="0.3">
      <c r="A623" s="259"/>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ht="15.75" customHeight="1" x14ac:dyDescent="0.3">
      <c r="A624" s="259"/>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ht="15.75" customHeight="1" x14ac:dyDescent="0.3">
      <c r="A625" s="259"/>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ht="15.75" customHeight="1" x14ac:dyDescent="0.3">
      <c r="A626" s="259"/>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ht="15.75" customHeight="1" x14ac:dyDescent="0.3">
      <c r="A627" s="259"/>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ht="15.75" customHeight="1" x14ac:dyDescent="0.3">
      <c r="A628" s="259"/>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ht="15.75" customHeight="1" x14ac:dyDescent="0.3">
      <c r="A629" s="259"/>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ht="15.75" customHeight="1" x14ac:dyDescent="0.3">
      <c r="A630" s="259"/>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ht="15.75" customHeight="1" x14ac:dyDescent="0.3">
      <c r="A631" s="259"/>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ht="15.75" customHeight="1" x14ac:dyDescent="0.3">
      <c r="A632" s="259"/>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ht="15.75" customHeight="1" x14ac:dyDescent="0.3">
      <c r="A633" s="259"/>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ht="15.75" customHeight="1" x14ac:dyDescent="0.3">
      <c r="A634" s="259"/>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ht="15.75" customHeight="1" x14ac:dyDescent="0.3">
      <c r="A635" s="259"/>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ht="15.75" customHeight="1" x14ac:dyDescent="0.3">
      <c r="A636" s="259"/>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ht="15.75" customHeight="1" x14ac:dyDescent="0.3">
      <c r="A637" s="259"/>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ht="15.75" customHeight="1" x14ac:dyDescent="0.3">
      <c r="A638" s="259"/>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ht="15.75" customHeight="1" x14ac:dyDescent="0.3">
      <c r="A639" s="259"/>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ht="15.75" customHeight="1" x14ac:dyDescent="0.3">
      <c r="A640" s="259"/>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ht="15.75" customHeight="1" x14ac:dyDescent="0.3">
      <c r="A641" s="259"/>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ht="15.75" customHeight="1" x14ac:dyDescent="0.3">
      <c r="A642" s="259"/>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ht="15.75" customHeight="1" x14ac:dyDescent="0.3">
      <c r="A643" s="259"/>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ht="15.75" customHeight="1" x14ac:dyDescent="0.3">
      <c r="A644" s="259"/>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ht="15.75" customHeight="1" x14ac:dyDescent="0.3">
      <c r="A645" s="259"/>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ht="15.75" customHeight="1" x14ac:dyDescent="0.3">
      <c r="A646" s="259"/>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ht="15.75" customHeight="1" x14ac:dyDescent="0.3">
      <c r="A647" s="259"/>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ht="15.75" customHeight="1" x14ac:dyDescent="0.3">
      <c r="A648" s="259"/>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ht="15.75" customHeight="1" x14ac:dyDescent="0.3">
      <c r="A649" s="259"/>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ht="15.75" customHeight="1" x14ac:dyDescent="0.3">
      <c r="A650" s="259"/>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ht="15.75" customHeight="1" x14ac:dyDescent="0.3">
      <c r="A651" s="259"/>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ht="15.75" customHeight="1" x14ac:dyDescent="0.3">
      <c r="A652" s="259"/>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ht="15.75" customHeight="1" x14ac:dyDescent="0.3">
      <c r="A653" s="259"/>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ht="15.75" customHeight="1" x14ac:dyDescent="0.3">
      <c r="A654" s="259"/>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ht="15.75" customHeight="1" x14ac:dyDescent="0.3">
      <c r="A655" s="259"/>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ht="15.75" customHeight="1" x14ac:dyDescent="0.3">
      <c r="A656" s="259"/>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ht="15.75" customHeight="1" x14ac:dyDescent="0.3">
      <c r="A657" s="259"/>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ht="15.75" customHeight="1" x14ac:dyDescent="0.3">
      <c r="A658" s="259"/>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ht="15.75" customHeight="1" x14ac:dyDescent="0.3">
      <c r="A659" s="259"/>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ht="15.75" customHeight="1" x14ac:dyDescent="0.3">
      <c r="A660" s="259"/>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ht="15.75" customHeight="1" x14ac:dyDescent="0.3">
      <c r="A661" s="259"/>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ht="15.75" customHeight="1" x14ac:dyDescent="0.3">
      <c r="A662" s="259"/>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ht="15.75" customHeight="1" x14ac:dyDescent="0.3">
      <c r="A663" s="259"/>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ht="15.75" customHeight="1" x14ac:dyDescent="0.3">
      <c r="A664" s="259"/>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ht="15.75" customHeight="1" x14ac:dyDescent="0.3">
      <c r="A665" s="259"/>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ht="15.75" customHeight="1" x14ac:dyDescent="0.3">
      <c r="A666" s="259"/>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ht="15.75" customHeight="1" x14ac:dyDescent="0.3">
      <c r="A667" s="259"/>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ht="15.75" customHeight="1" x14ac:dyDescent="0.3">
      <c r="A668" s="259"/>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ht="15.75" customHeight="1" x14ac:dyDescent="0.3">
      <c r="A669" s="259"/>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ht="15.75" customHeight="1" x14ac:dyDescent="0.3">
      <c r="A670" s="259"/>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ht="15.75" customHeight="1" x14ac:dyDescent="0.3">
      <c r="A671" s="259"/>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ht="15.75" customHeight="1" x14ac:dyDescent="0.3">
      <c r="A672" s="259"/>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ht="15.75" customHeight="1" x14ac:dyDescent="0.3">
      <c r="A673" s="259"/>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ht="15.75" customHeight="1" x14ac:dyDescent="0.3">
      <c r="A674" s="259"/>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ht="15.75" customHeight="1" x14ac:dyDescent="0.3">
      <c r="A675" s="259"/>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ht="15.75" customHeight="1" x14ac:dyDescent="0.3">
      <c r="A676" s="259"/>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ht="15.75" customHeight="1" x14ac:dyDescent="0.3">
      <c r="A677" s="259"/>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ht="15.75" customHeight="1" x14ac:dyDescent="0.3">
      <c r="A678" s="259"/>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ht="15.75" customHeight="1" x14ac:dyDescent="0.3">
      <c r="A679" s="259"/>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ht="15.75" customHeight="1" x14ac:dyDescent="0.3">
      <c r="A680" s="259"/>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ht="15.75" customHeight="1" x14ac:dyDescent="0.3">
      <c r="A681" s="259"/>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ht="15.75" customHeight="1" x14ac:dyDescent="0.3">
      <c r="A682" s="259"/>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ht="15.75" customHeight="1" x14ac:dyDescent="0.3">
      <c r="A683" s="259"/>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ht="15.75" customHeight="1" x14ac:dyDescent="0.3">
      <c r="A684" s="259"/>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ht="15.75" customHeight="1" x14ac:dyDescent="0.3">
      <c r="A685" s="259"/>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ht="15.75" customHeight="1" x14ac:dyDescent="0.3">
      <c r="A686" s="259"/>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ht="15.75" customHeight="1" x14ac:dyDescent="0.3">
      <c r="A687" s="259"/>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ht="15.75" customHeight="1" x14ac:dyDescent="0.3">
      <c r="A688" s="259"/>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ht="15.75" customHeight="1" x14ac:dyDescent="0.3">
      <c r="A689" s="259"/>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ht="15.75" customHeight="1" x14ac:dyDescent="0.3">
      <c r="A690" s="259"/>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ht="15.75" customHeight="1" x14ac:dyDescent="0.3">
      <c r="A691" s="259"/>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ht="15.75" customHeight="1" x14ac:dyDescent="0.3">
      <c r="A692" s="259"/>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ht="15.75" customHeight="1" x14ac:dyDescent="0.3">
      <c r="A693" s="259"/>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ht="15.75" customHeight="1" x14ac:dyDescent="0.3">
      <c r="A694" s="259"/>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ht="15.75" customHeight="1" x14ac:dyDescent="0.3">
      <c r="A695" s="259"/>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ht="15.75" customHeight="1" x14ac:dyDescent="0.3">
      <c r="A696" s="259"/>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ht="15.75" customHeight="1" x14ac:dyDescent="0.3">
      <c r="A697" s="259"/>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ht="15.75" customHeight="1" x14ac:dyDescent="0.3">
      <c r="A698" s="259"/>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ht="15.75" customHeight="1" x14ac:dyDescent="0.3">
      <c r="A699" s="259"/>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ht="15.75" customHeight="1" x14ac:dyDescent="0.3">
      <c r="A700" s="259"/>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ht="15.75" customHeight="1" x14ac:dyDescent="0.3">
      <c r="A701" s="259"/>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ht="15.75" customHeight="1" x14ac:dyDescent="0.3">
      <c r="A702" s="259"/>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ht="15.75" customHeight="1" x14ac:dyDescent="0.3">
      <c r="A703" s="259"/>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ht="15.75" customHeight="1" x14ac:dyDescent="0.3">
      <c r="A704" s="259"/>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ht="15.75" customHeight="1" x14ac:dyDescent="0.3">
      <c r="A705" s="259"/>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ht="15.75" customHeight="1" x14ac:dyDescent="0.3">
      <c r="A706" s="259"/>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ht="15.75" customHeight="1" x14ac:dyDescent="0.3">
      <c r="A707" s="259"/>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ht="15.75" customHeight="1" x14ac:dyDescent="0.3">
      <c r="A708" s="259"/>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ht="15.75" customHeight="1" x14ac:dyDescent="0.3">
      <c r="A709" s="259"/>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ht="15.75" customHeight="1" x14ac:dyDescent="0.3">
      <c r="A710" s="259"/>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ht="15.75" customHeight="1" x14ac:dyDescent="0.3">
      <c r="A711" s="259"/>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ht="15.75" customHeight="1" x14ac:dyDescent="0.3">
      <c r="A712" s="259"/>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ht="15.75" customHeight="1" x14ac:dyDescent="0.3">
      <c r="A713" s="259"/>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ht="15.75" customHeight="1" x14ac:dyDescent="0.3">
      <c r="A714" s="259"/>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ht="15.75" customHeight="1" x14ac:dyDescent="0.3">
      <c r="A715" s="259"/>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ht="15.75" customHeight="1" x14ac:dyDescent="0.3">
      <c r="A716" s="259"/>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ht="15.75" customHeight="1" x14ac:dyDescent="0.3">
      <c r="A717" s="259"/>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ht="15.75" customHeight="1" x14ac:dyDescent="0.3">
      <c r="A718" s="259"/>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ht="15.75" customHeight="1" x14ac:dyDescent="0.3">
      <c r="A719" s="259"/>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ht="15.75" customHeight="1" x14ac:dyDescent="0.3">
      <c r="A720" s="259"/>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ht="15.75" customHeight="1" x14ac:dyDescent="0.3">
      <c r="A721" s="259"/>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ht="15.75" customHeight="1" x14ac:dyDescent="0.3">
      <c r="A722" s="259"/>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ht="15.75" customHeight="1" x14ac:dyDescent="0.3">
      <c r="A723" s="259"/>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ht="15.75" customHeight="1" x14ac:dyDescent="0.3">
      <c r="A724" s="259"/>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ht="15.75" customHeight="1" x14ac:dyDescent="0.3">
      <c r="A725" s="259"/>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ht="15.75" customHeight="1" x14ac:dyDescent="0.3">
      <c r="A726" s="259"/>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ht="15.75" customHeight="1" x14ac:dyDescent="0.3">
      <c r="A727" s="259"/>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ht="15.75" customHeight="1" x14ac:dyDescent="0.3">
      <c r="A728" s="259"/>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ht="15.75" customHeight="1" x14ac:dyDescent="0.3">
      <c r="A729" s="259"/>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ht="15.75" customHeight="1" x14ac:dyDescent="0.3">
      <c r="A730" s="259"/>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ht="15.75" customHeight="1" x14ac:dyDescent="0.3">
      <c r="A731" s="259"/>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ht="15.75" customHeight="1" x14ac:dyDescent="0.3">
      <c r="A732" s="259"/>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ht="15.75" customHeight="1" x14ac:dyDescent="0.3">
      <c r="A733" s="259"/>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ht="15.75" customHeight="1" x14ac:dyDescent="0.3">
      <c r="A734" s="259"/>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ht="15.75" customHeight="1" x14ac:dyDescent="0.3">
      <c r="A735" s="259"/>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ht="15.75" customHeight="1" x14ac:dyDescent="0.3">
      <c r="A736" s="259"/>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ht="15.75" customHeight="1" x14ac:dyDescent="0.3">
      <c r="A737" s="259"/>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ht="15.75" customHeight="1" x14ac:dyDescent="0.3">
      <c r="A738" s="259"/>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ht="15.75" customHeight="1" x14ac:dyDescent="0.3">
      <c r="A739" s="259"/>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ht="15.75" customHeight="1" x14ac:dyDescent="0.3">
      <c r="A740" s="259"/>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ht="15.75" customHeight="1" x14ac:dyDescent="0.3">
      <c r="A741" s="259"/>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ht="15.75" customHeight="1" x14ac:dyDescent="0.3">
      <c r="A742" s="259"/>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ht="15.75" customHeight="1" x14ac:dyDescent="0.3">
      <c r="A743" s="259"/>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ht="15.75" customHeight="1" x14ac:dyDescent="0.3">
      <c r="A744" s="259"/>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ht="15.75" customHeight="1" x14ac:dyDescent="0.3">
      <c r="A745" s="259"/>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ht="15.75" customHeight="1" x14ac:dyDescent="0.3">
      <c r="A746" s="259"/>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ht="15.75" customHeight="1" x14ac:dyDescent="0.3">
      <c r="A747" s="259"/>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ht="15.75" customHeight="1" x14ac:dyDescent="0.3">
      <c r="A748" s="259"/>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ht="15.75" customHeight="1" x14ac:dyDescent="0.3">
      <c r="A749" s="259"/>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ht="15.75" customHeight="1" x14ac:dyDescent="0.3">
      <c r="A750" s="259"/>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ht="15.75" customHeight="1" x14ac:dyDescent="0.3">
      <c r="A751" s="259"/>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ht="15.75" customHeight="1" x14ac:dyDescent="0.3">
      <c r="A752" s="259"/>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ht="15.75" customHeight="1" x14ac:dyDescent="0.3">
      <c r="A753" s="259"/>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ht="15.75" customHeight="1" x14ac:dyDescent="0.3">
      <c r="A754" s="259"/>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ht="15.75" customHeight="1" x14ac:dyDescent="0.3">
      <c r="A755" s="259"/>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ht="15.75" customHeight="1" x14ac:dyDescent="0.3">
      <c r="A756" s="259"/>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ht="15.75" customHeight="1" x14ac:dyDescent="0.3">
      <c r="A757" s="259"/>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ht="15.75" customHeight="1" x14ac:dyDescent="0.3">
      <c r="A758" s="259"/>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ht="15.75" customHeight="1" x14ac:dyDescent="0.3">
      <c r="A759" s="259"/>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ht="15.75" customHeight="1" x14ac:dyDescent="0.3">
      <c r="A760" s="259"/>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ht="15.75" customHeight="1" x14ac:dyDescent="0.3">
      <c r="A761" s="259"/>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ht="15.75" customHeight="1" x14ac:dyDescent="0.3">
      <c r="A762" s="259"/>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ht="15.75" customHeight="1" x14ac:dyDescent="0.3">
      <c r="A763" s="259"/>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ht="15.75" customHeight="1" x14ac:dyDescent="0.3">
      <c r="A764" s="259"/>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ht="15.75" customHeight="1" x14ac:dyDescent="0.3">
      <c r="A765" s="259"/>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ht="15.75" customHeight="1" x14ac:dyDescent="0.3">
      <c r="A766" s="259"/>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ht="15.75" customHeight="1" x14ac:dyDescent="0.3">
      <c r="A767" s="259"/>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ht="15.75" customHeight="1" x14ac:dyDescent="0.3">
      <c r="A768" s="259"/>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ht="15.75" customHeight="1" x14ac:dyDescent="0.3">
      <c r="A769" s="259"/>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ht="15.75" customHeight="1" x14ac:dyDescent="0.3">
      <c r="A770" s="259"/>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ht="15.75" customHeight="1" x14ac:dyDescent="0.3">
      <c r="A771" s="259"/>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ht="15.75" customHeight="1" x14ac:dyDescent="0.3">
      <c r="A772" s="259"/>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ht="15.75" customHeight="1" x14ac:dyDescent="0.3">
      <c r="A773" s="259"/>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ht="15.75" customHeight="1" x14ac:dyDescent="0.3">
      <c r="A774" s="259"/>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ht="15.75" customHeight="1" x14ac:dyDescent="0.3">
      <c r="A775" s="259"/>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ht="15.75" customHeight="1" x14ac:dyDescent="0.3">
      <c r="A776" s="259"/>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ht="15.75" customHeight="1" x14ac:dyDescent="0.3">
      <c r="A777" s="259"/>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ht="15.75" customHeight="1" x14ac:dyDescent="0.3">
      <c r="A778" s="259"/>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ht="15.75" customHeight="1" x14ac:dyDescent="0.3">
      <c r="A779" s="259"/>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ht="15.75" customHeight="1" x14ac:dyDescent="0.3">
      <c r="A780" s="259"/>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ht="15.75" customHeight="1" x14ac:dyDescent="0.3">
      <c r="A781" s="259"/>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ht="15.75" customHeight="1" x14ac:dyDescent="0.3">
      <c r="A782" s="259"/>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ht="15.75" customHeight="1" x14ac:dyDescent="0.3">
      <c r="A783" s="259"/>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ht="15.75" customHeight="1" x14ac:dyDescent="0.3">
      <c r="A784" s="259"/>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ht="15.75" customHeight="1" x14ac:dyDescent="0.3">
      <c r="A785" s="259"/>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ht="15.75" customHeight="1" x14ac:dyDescent="0.3">
      <c r="A786" s="259"/>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ht="15.75" customHeight="1" x14ac:dyDescent="0.3">
      <c r="A787" s="259"/>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ht="15.75" customHeight="1" x14ac:dyDescent="0.3">
      <c r="A788" s="259"/>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ht="15.75" customHeight="1" x14ac:dyDescent="0.3">
      <c r="A789" s="259"/>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ht="15.75" customHeight="1" x14ac:dyDescent="0.3">
      <c r="A790" s="259"/>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ht="15.75" customHeight="1" x14ac:dyDescent="0.3">
      <c r="A791" s="259"/>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ht="15.75" customHeight="1" x14ac:dyDescent="0.3">
      <c r="A792" s="259"/>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ht="15.75" customHeight="1" x14ac:dyDescent="0.3">
      <c r="A793" s="259"/>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ht="15.75" customHeight="1" x14ac:dyDescent="0.3">
      <c r="A794" s="259"/>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ht="15.75" customHeight="1" x14ac:dyDescent="0.3">
      <c r="A795" s="259"/>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ht="15.75" customHeight="1" x14ac:dyDescent="0.3">
      <c r="A796" s="259"/>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ht="15.75" customHeight="1" x14ac:dyDescent="0.3">
      <c r="A797" s="259"/>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ht="15.75" customHeight="1" x14ac:dyDescent="0.3">
      <c r="A798" s="259"/>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ht="15.75" customHeight="1" x14ac:dyDescent="0.3">
      <c r="A799" s="259"/>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ht="15.75" customHeight="1" x14ac:dyDescent="0.3">
      <c r="A800" s="259"/>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ht="15.75" customHeight="1" x14ac:dyDescent="0.3">
      <c r="A801" s="259"/>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ht="15.75" customHeight="1" x14ac:dyDescent="0.3">
      <c r="A802" s="259"/>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ht="15.75" customHeight="1" x14ac:dyDescent="0.3">
      <c r="A803" s="259"/>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ht="15.75" customHeight="1" x14ac:dyDescent="0.3">
      <c r="A804" s="259"/>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ht="15.75" customHeight="1" x14ac:dyDescent="0.3">
      <c r="A805" s="259"/>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ht="15.75" customHeight="1" x14ac:dyDescent="0.3">
      <c r="A806" s="259"/>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ht="15.75" customHeight="1" x14ac:dyDescent="0.3">
      <c r="A807" s="259"/>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ht="15.75" customHeight="1" x14ac:dyDescent="0.3">
      <c r="A808" s="259"/>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ht="15.75" customHeight="1" x14ac:dyDescent="0.3">
      <c r="A809" s="259"/>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ht="15.75" customHeight="1" x14ac:dyDescent="0.3">
      <c r="A810" s="259"/>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ht="15.75" customHeight="1" x14ac:dyDescent="0.3">
      <c r="A811" s="259"/>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ht="15.75" customHeight="1" x14ac:dyDescent="0.3">
      <c r="A812" s="259"/>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ht="15.75" customHeight="1" x14ac:dyDescent="0.3">
      <c r="A813" s="259"/>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ht="15.75" customHeight="1" x14ac:dyDescent="0.3">
      <c r="A814" s="259"/>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ht="15.75" customHeight="1" x14ac:dyDescent="0.3">
      <c r="A815" s="259"/>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ht="15.75" customHeight="1" x14ac:dyDescent="0.3">
      <c r="A816" s="259"/>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ht="15.75" customHeight="1" x14ac:dyDescent="0.3">
      <c r="A817" s="259"/>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ht="15.75" customHeight="1" x14ac:dyDescent="0.3">
      <c r="A818" s="259"/>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ht="15.75" customHeight="1" x14ac:dyDescent="0.3">
      <c r="A819" s="259"/>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ht="15.75" customHeight="1" x14ac:dyDescent="0.3">
      <c r="A820" s="259"/>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ht="15.75" customHeight="1" x14ac:dyDescent="0.3">
      <c r="A821" s="259"/>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ht="15.75" customHeight="1" x14ac:dyDescent="0.3">
      <c r="A822" s="259"/>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ht="15.75" customHeight="1" x14ac:dyDescent="0.3">
      <c r="A823" s="259"/>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ht="15.75" customHeight="1" x14ac:dyDescent="0.3">
      <c r="A824" s="259"/>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ht="15.75" customHeight="1" x14ac:dyDescent="0.3">
      <c r="A825" s="259"/>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ht="15.75" customHeight="1" x14ac:dyDescent="0.3">
      <c r="A826" s="259"/>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ht="15.75" customHeight="1" x14ac:dyDescent="0.3">
      <c r="A827" s="259"/>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ht="15.75" customHeight="1" x14ac:dyDescent="0.3">
      <c r="A828" s="259"/>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ht="15.75" customHeight="1" x14ac:dyDescent="0.3">
      <c r="A829" s="259"/>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ht="15.75" customHeight="1" x14ac:dyDescent="0.3">
      <c r="A830" s="259"/>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ht="15.75" customHeight="1" x14ac:dyDescent="0.3">
      <c r="A831" s="259"/>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ht="15.75" customHeight="1" x14ac:dyDescent="0.3">
      <c r="A832" s="259"/>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ht="15.75" customHeight="1" x14ac:dyDescent="0.3">
      <c r="A833" s="259"/>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ht="15.75" customHeight="1" x14ac:dyDescent="0.3">
      <c r="A834" s="259"/>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ht="15.75" customHeight="1" x14ac:dyDescent="0.3">
      <c r="A835" s="259"/>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ht="15.75" customHeight="1" x14ac:dyDescent="0.3">
      <c r="A836" s="259"/>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ht="15.75" customHeight="1" x14ac:dyDescent="0.3">
      <c r="A837" s="259"/>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ht="15.75" customHeight="1" x14ac:dyDescent="0.3">
      <c r="A838" s="259"/>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ht="15.75" customHeight="1" x14ac:dyDescent="0.3">
      <c r="A839" s="259"/>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ht="15.75" customHeight="1" x14ac:dyDescent="0.3">
      <c r="A840" s="259"/>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ht="15.75" customHeight="1" x14ac:dyDescent="0.3">
      <c r="A841" s="259"/>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ht="15.75" customHeight="1" x14ac:dyDescent="0.3">
      <c r="A842" s="259"/>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ht="15.75" customHeight="1" x14ac:dyDescent="0.3">
      <c r="A843" s="259"/>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ht="15.75" customHeight="1" x14ac:dyDescent="0.3">
      <c r="A844" s="259"/>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ht="15.75" customHeight="1" x14ac:dyDescent="0.3">
      <c r="A845" s="259"/>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ht="15.75" customHeight="1" x14ac:dyDescent="0.3">
      <c r="A846" s="259"/>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ht="15.75" customHeight="1" x14ac:dyDescent="0.3">
      <c r="A847" s="259"/>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ht="15.75" customHeight="1" x14ac:dyDescent="0.3">
      <c r="A848" s="259"/>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ht="15.75" customHeight="1" x14ac:dyDescent="0.3">
      <c r="A849" s="259"/>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ht="15.75" customHeight="1" x14ac:dyDescent="0.3">
      <c r="A850" s="259"/>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ht="15.75" customHeight="1" x14ac:dyDescent="0.3">
      <c r="A851" s="259"/>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ht="15.75" customHeight="1" x14ac:dyDescent="0.3">
      <c r="A852" s="259"/>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ht="15.75" customHeight="1" x14ac:dyDescent="0.3">
      <c r="A853" s="259"/>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ht="15.75" customHeight="1" x14ac:dyDescent="0.3">
      <c r="A854" s="259"/>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ht="15.75" customHeight="1" x14ac:dyDescent="0.3">
      <c r="A855" s="259"/>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ht="15.75" customHeight="1" x14ac:dyDescent="0.3">
      <c r="A856" s="259"/>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ht="15.75" customHeight="1" x14ac:dyDescent="0.3">
      <c r="A857" s="259"/>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ht="15.75" customHeight="1" x14ac:dyDescent="0.3">
      <c r="A858" s="259"/>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ht="15.75" customHeight="1" x14ac:dyDescent="0.3">
      <c r="A859" s="259"/>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ht="15.75" customHeight="1" x14ac:dyDescent="0.3">
      <c r="A860" s="259"/>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ht="15.75" customHeight="1" x14ac:dyDescent="0.3">
      <c r="A861" s="259"/>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ht="15.75" customHeight="1" x14ac:dyDescent="0.3">
      <c r="A862" s="259"/>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ht="15.75" customHeight="1" x14ac:dyDescent="0.3">
      <c r="A863" s="259"/>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ht="15.75" customHeight="1" x14ac:dyDescent="0.3">
      <c r="A864" s="259"/>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ht="15.75" customHeight="1" x14ac:dyDescent="0.3">
      <c r="A865" s="259"/>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ht="15.75" customHeight="1" x14ac:dyDescent="0.3">
      <c r="A866" s="259"/>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ht="15.75" customHeight="1" x14ac:dyDescent="0.3">
      <c r="A867" s="259"/>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ht="15.75" customHeight="1" x14ac:dyDescent="0.3">
      <c r="A868" s="259"/>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ht="15.75" customHeight="1" x14ac:dyDescent="0.3">
      <c r="A869" s="259"/>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ht="15.75" customHeight="1" x14ac:dyDescent="0.3">
      <c r="A870" s="259"/>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ht="15.75" customHeight="1" x14ac:dyDescent="0.3">
      <c r="A871" s="259"/>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ht="15.75" customHeight="1" x14ac:dyDescent="0.3">
      <c r="A872" s="259"/>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ht="15.75" customHeight="1" x14ac:dyDescent="0.3">
      <c r="A873" s="259"/>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ht="15.75" customHeight="1" x14ac:dyDescent="0.3">
      <c r="A874" s="259"/>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ht="15.75" customHeight="1" x14ac:dyDescent="0.3">
      <c r="A875" s="259"/>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ht="15.75" customHeight="1" x14ac:dyDescent="0.3">
      <c r="A876" s="259"/>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ht="15.75" customHeight="1" x14ac:dyDescent="0.3">
      <c r="A877" s="259"/>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ht="15.75" customHeight="1" x14ac:dyDescent="0.3">
      <c r="A878" s="259"/>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ht="15.75" customHeight="1" x14ac:dyDescent="0.3">
      <c r="A879" s="259"/>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ht="15.75" customHeight="1" x14ac:dyDescent="0.3">
      <c r="A880" s="259"/>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ht="15.75" customHeight="1" x14ac:dyDescent="0.3">
      <c r="A881" s="259"/>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ht="15.75" customHeight="1" x14ac:dyDescent="0.3">
      <c r="A882" s="259"/>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ht="15.75" customHeight="1" x14ac:dyDescent="0.3">
      <c r="A883" s="259"/>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ht="15.75" customHeight="1" x14ac:dyDescent="0.3">
      <c r="A884" s="259"/>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ht="15.75" customHeight="1" x14ac:dyDescent="0.3">
      <c r="A885" s="259"/>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ht="15.75" customHeight="1" x14ac:dyDescent="0.3">
      <c r="A886" s="259"/>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ht="15.75" customHeight="1" x14ac:dyDescent="0.3">
      <c r="A887" s="259"/>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ht="15.75" customHeight="1" x14ac:dyDescent="0.3">
      <c r="A888" s="259"/>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ht="15.75" customHeight="1" x14ac:dyDescent="0.3">
      <c r="A889" s="259"/>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ht="15.75" customHeight="1" x14ac:dyDescent="0.3">
      <c r="A890" s="259"/>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ht="15.75" customHeight="1" x14ac:dyDescent="0.3">
      <c r="A891" s="259"/>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ht="15.75" customHeight="1" x14ac:dyDescent="0.3">
      <c r="A892" s="259"/>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ht="15.75" customHeight="1" x14ac:dyDescent="0.3">
      <c r="A893" s="259"/>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ht="15.75" customHeight="1" x14ac:dyDescent="0.3">
      <c r="A894" s="259"/>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ht="15.75" customHeight="1" x14ac:dyDescent="0.3">
      <c r="A895" s="259"/>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ht="15.75" customHeight="1" x14ac:dyDescent="0.3">
      <c r="A896" s="259"/>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ht="15.75" customHeight="1" x14ac:dyDescent="0.3">
      <c r="A897" s="259"/>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ht="15.75" customHeight="1" x14ac:dyDescent="0.3">
      <c r="A898" s="259"/>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ht="15.75" customHeight="1" x14ac:dyDescent="0.3">
      <c r="A899" s="259"/>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ht="15.75" customHeight="1" x14ac:dyDescent="0.3">
      <c r="A900" s="259"/>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ht="15.75" customHeight="1" x14ac:dyDescent="0.3">
      <c r="A901" s="259"/>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ht="15.75" customHeight="1" x14ac:dyDescent="0.3">
      <c r="A902" s="259"/>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ht="15.75" customHeight="1" x14ac:dyDescent="0.3">
      <c r="A903" s="259"/>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ht="15.75" customHeight="1" x14ac:dyDescent="0.3">
      <c r="A904" s="259"/>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ht="15.75" customHeight="1" x14ac:dyDescent="0.3">
      <c r="A905" s="259"/>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ht="15.75" customHeight="1" x14ac:dyDescent="0.3">
      <c r="A906" s="259"/>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ht="15.75" customHeight="1" x14ac:dyDescent="0.3">
      <c r="A907" s="259"/>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ht="15.75" customHeight="1" x14ac:dyDescent="0.3">
      <c r="A908" s="259"/>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ht="15.75" customHeight="1" x14ac:dyDescent="0.3">
      <c r="A909" s="259"/>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ht="15.75" customHeight="1" x14ac:dyDescent="0.3">
      <c r="A910" s="259"/>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ht="15.75" customHeight="1" x14ac:dyDescent="0.3">
      <c r="A911" s="259"/>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ht="15.75" customHeight="1" x14ac:dyDescent="0.3">
      <c r="A912" s="259"/>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ht="15.75" customHeight="1" x14ac:dyDescent="0.3">
      <c r="A913" s="259"/>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ht="15.75" customHeight="1" x14ac:dyDescent="0.3">
      <c r="A914" s="259"/>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ht="15.75" customHeight="1" x14ac:dyDescent="0.3">
      <c r="A915" s="259"/>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ht="15.75" customHeight="1" x14ac:dyDescent="0.3">
      <c r="A916" s="259"/>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ht="15.75" customHeight="1" x14ac:dyDescent="0.3">
      <c r="A917" s="259"/>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ht="15.75" customHeight="1" x14ac:dyDescent="0.3">
      <c r="A918" s="259"/>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ht="15.75" customHeight="1" x14ac:dyDescent="0.3">
      <c r="A919" s="259"/>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ht="15.75" customHeight="1" x14ac:dyDescent="0.3">
      <c r="A920" s="259"/>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ht="15.75" customHeight="1" x14ac:dyDescent="0.3">
      <c r="A921" s="259"/>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ht="15.75" customHeight="1" x14ac:dyDescent="0.3">
      <c r="A922" s="259"/>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ht="15.75" customHeight="1" x14ac:dyDescent="0.3">
      <c r="A923" s="259"/>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ht="15.75" customHeight="1" x14ac:dyDescent="0.3">
      <c r="A924" s="259"/>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ht="15.75" customHeight="1" x14ac:dyDescent="0.3">
      <c r="A925" s="259"/>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ht="15.75" customHeight="1" x14ac:dyDescent="0.3">
      <c r="A926" s="259"/>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ht="15.75" customHeight="1" x14ac:dyDescent="0.3">
      <c r="A927" s="259"/>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ht="15.75" customHeight="1" x14ac:dyDescent="0.3">
      <c r="A928" s="259"/>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ht="15.75" customHeight="1" x14ac:dyDescent="0.3">
      <c r="A929" s="259"/>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ht="15.75" customHeight="1" x14ac:dyDescent="0.3">
      <c r="A930" s="259"/>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ht="15.75" customHeight="1" x14ac:dyDescent="0.3">
      <c r="A931" s="259"/>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ht="15.75" customHeight="1" x14ac:dyDescent="0.3">
      <c r="A932" s="259"/>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ht="15.75" customHeight="1" x14ac:dyDescent="0.3">
      <c r="A933" s="259"/>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ht="15.75" customHeight="1" x14ac:dyDescent="0.3">
      <c r="A934" s="259"/>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ht="15.75" customHeight="1" x14ac:dyDescent="0.3">
      <c r="A935" s="259"/>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ht="15.75" customHeight="1" x14ac:dyDescent="0.3">
      <c r="A936" s="259"/>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ht="15.75" customHeight="1" x14ac:dyDescent="0.3">
      <c r="A937" s="259"/>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ht="15.75" customHeight="1" x14ac:dyDescent="0.3">
      <c r="A938" s="259"/>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ht="15.75" customHeight="1" x14ac:dyDescent="0.3">
      <c r="A939" s="259"/>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ht="15.75" customHeight="1" x14ac:dyDescent="0.3">
      <c r="A940" s="259"/>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ht="15.75" customHeight="1" x14ac:dyDescent="0.3">
      <c r="A941" s="259"/>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ht="15.75" customHeight="1" x14ac:dyDescent="0.3">
      <c r="A942" s="259"/>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ht="15.75" customHeight="1" x14ac:dyDescent="0.3">
      <c r="A943" s="259"/>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ht="15.75" customHeight="1" x14ac:dyDescent="0.3">
      <c r="A944" s="259"/>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ht="15.75" customHeight="1" x14ac:dyDescent="0.3">
      <c r="A945" s="259"/>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ht="15.75" customHeight="1" x14ac:dyDescent="0.3">
      <c r="A946" s="259"/>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ht="15.75" customHeight="1" x14ac:dyDescent="0.3">
      <c r="A947" s="259"/>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ht="15.75" customHeight="1" x14ac:dyDescent="0.3">
      <c r="A948" s="259"/>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ht="15.75" customHeight="1" x14ac:dyDescent="0.3">
      <c r="A949" s="259"/>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ht="15.75" customHeight="1" x14ac:dyDescent="0.3">
      <c r="A950" s="259"/>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ht="15.75" customHeight="1" x14ac:dyDescent="0.3">
      <c r="A951" s="259"/>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ht="15.75" customHeight="1" x14ac:dyDescent="0.3">
      <c r="A952" s="259"/>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ht="15.75" customHeight="1" x14ac:dyDescent="0.3">
      <c r="A953" s="259"/>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ht="15.75" customHeight="1" x14ac:dyDescent="0.3">
      <c r="A954" s="259"/>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ht="15.75" customHeight="1" x14ac:dyDescent="0.3">
      <c r="A955" s="259"/>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ht="15.75" customHeight="1" x14ac:dyDescent="0.3">
      <c r="A956" s="259"/>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ht="15.75" customHeight="1" x14ac:dyDescent="0.3">
      <c r="A957" s="259"/>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ht="15.75" customHeight="1" x14ac:dyDescent="0.3">
      <c r="A958" s="259"/>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ht="15.75" customHeight="1" x14ac:dyDescent="0.3">
      <c r="A959" s="259"/>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ht="15.75" customHeight="1" x14ac:dyDescent="0.3">
      <c r="A960" s="259"/>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ht="15.75" customHeight="1" x14ac:dyDescent="0.3">
      <c r="A961" s="259"/>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ht="15.75" customHeight="1" x14ac:dyDescent="0.3">
      <c r="A962" s="259"/>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ht="15.75" customHeight="1" x14ac:dyDescent="0.3">
      <c r="A963" s="259"/>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ht="15.75" customHeight="1" x14ac:dyDescent="0.3">
      <c r="A964" s="259"/>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ht="15.75" customHeight="1" x14ac:dyDescent="0.3">
      <c r="A965" s="259"/>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ht="15.75" customHeight="1" x14ac:dyDescent="0.3">
      <c r="A966" s="259"/>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ht="15.75" customHeight="1" x14ac:dyDescent="0.3">
      <c r="A967" s="259"/>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ht="15.75" customHeight="1" x14ac:dyDescent="0.3">
      <c r="A968" s="259"/>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ht="15.75" customHeight="1" x14ac:dyDescent="0.3">
      <c r="A969" s="259"/>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ht="15.75" customHeight="1" x14ac:dyDescent="0.3">
      <c r="A970" s="259"/>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ht="15.75" customHeight="1" x14ac:dyDescent="0.3">
      <c r="A971" s="259"/>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ht="15.75" customHeight="1" x14ac:dyDescent="0.3">
      <c r="A972" s="259"/>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ht="15.75" customHeight="1" x14ac:dyDescent="0.3">
      <c r="A973" s="259"/>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ht="15.75" customHeight="1" x14ac:dyDescent="0.3">
      <c r="A974" s="259"/>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ht="15.75" customHeight="1" x14ac:dyDescent="0.3">
      <c r="A975" s="259"/>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ht="15.75" customHeight="1" x14ac:dyDescent="0.3">
      <c r="A976" s="259"/>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ht="15.75" customHeight="1" x14ac:dyDescent="0.3">
      <c r="A977" s="259"/>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ht="15.75" customHeight="1" x14ac:dyDescent="0.3">
      <c r="A978" s="259"/>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ht="15.75" customHeight="1" x14ac:dyDescent="0.3">
      <c r="A979" s="259"/>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ht="15.75" customHeight="1" x14ac:dyDescent="0.3">
      <c r="A980" s="259"/>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ht="15.75" customHeight="1" x14ac:dyDescent="0.3">
      <c r="A981" s="259"/>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ht="15.75" customHeight="1" x14ac:dyDescent="0.3">
      <c r="A982" s="259"/>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ht="15.75" customHeight="1" x14ac:dyDescent="0.3">
      <c r="A983" s="259"/>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ht="15.75" customHeight="1" x14ac:dyDescent="0.3">
      <c r="A984" s="259"/>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ht="15.75" customHeight="1" x14ac:dyDescent="0.3">
      <c r="A985" s="259"/>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ht="15.75" customHeight="1" x14ac:dyDescent="0.3">
      <c r="A986" s="259"/>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ht="15.75" customHeight="1" x14ac:dyDescent="0.3">
      <c r="A987" s="259"/>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ht="15.75" customHeight="1" x14ac:dyDescent="0.3">
      <c r="A988" s="259"/>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ht="15.75" customHeight="1" x14ac:dyDescent="0.3">
      <c r="A989" s="259"/>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ht="15.75" customHeight="1" x14ac:dyDescent="0.3">
      <c r="A990" s="259"/>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ht="15.75" customHeight="1" x14ac:dyDescent="0.3">
      <c r="A991" s="259"/>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ht="15.75" customHeight="1" x14ac:dyDescent="0.3">
      <c r="A992" s="259"/>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ht="15.75" customHeight="1" x14ac:dyDescent="0.3">
      <c r="A993" s="259"/>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ht="15.75" customHeight="1" x14ac:dyDescent="0.3">
      <c r="A994" s="259"/>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ht="15.75" customHeight="1" x14ac:dyDescent="0.3">
      <c r="A995" s="259"/>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ht="15.75" customHeight="1" x14ac:dyDescent="0.3">
      <c r="A996" s="259"/>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ht="15.75" customHeight="1" x14ac:dyDescent="0.3">
      <c r="A997" s="259"/>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ht="15.75" customHeight="1" x14ac:dyDescent="0.3">
      <c r="A998" s="259"/>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ht="15.75" customHeight="1" x14ac:dyDescent="0.3">
      <c r="A999" s="259"/>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ht="15.75" customHeight="1" x14ac:dyDescent="0.3">
      <c r="A1000" s="259"/>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sheetData>
  <mergeCells count="54">
    <mergeCell ref="C4:E4"/>
    <mergeCell ref="A2:A15"/>
    <mergeCell ref="C2:M2"/>
    <mergeCell ref="C3:M3"/>
    <mergeCell ref="F4:G4"/>
    <mergeCell ref="I4:M4"/>
    <mergeCell ref="C5:M5"/>
    <mergeCell ref="C6:M6"/>
    <mergeCell ref="C7:G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11:M11"/>
    <mergeCell ref="C49:M49"/>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62:M62"/>
    <mergeCell ref="C58:M58"/>
    <mergeCell ref="A59:A61"/>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B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B00-000001000000}"/>
    <dataValidation allowBlank="1" showInputMessage="1" showErrorMessage="1" prompt="Identifique la meta ODS a que le apunta el indicador de producto. Seleccione de la lista desplegable." sqref="E14" xr:uid="{00000000-0002-0000-5B00-000002000000}"/>
    <dataValidation allowBlank="1" showInputMessage="1" showErrorMessage="1" prompt="Identifique el ODS a que le apunta el indicador de producto. Seleccione de la lista desplegable._x000a_" sqref="B14:B15" xr:uid="{00000000-0002-0000-5B00-000003000000}"/>
    <dataValidation allowBlank="1" showInputMessage="1" showErrorMessage="1" prompt="Incluir una ficha por cada indicador, ya sea de producto o de resultado" sqref="B1" xr:uid="{00000000-0002-0000-5B00-000004000000}"/>
    <dataValidation allowBlank="1" showInputMessage="1" showErrorMessage="1" prompt="Seleccione de la lista desplegable" sqref="B4 B7 H7" xr:uid="{00000000-0002-0000-5B00-000005000000}"/>
  </dataValidations>
  <hyperlinks>
    <hyperlink ref="B57" r:id="rId1" display="maria.salamanca@idartes.gov.co" xr:uid="{00000000-0004-0000-5B00-000000000000}"/>
    <hyperlink ref="C57" r:id="rId2" xr:uid="{00000000-0004-0000-5B00-000001000000}"/>
  </hyperlinks>
  <pageMargins left="0.7" right="0.7" top="0.75" bottom="0.75" header="0" footer="0"/>
  <pageSetup paperSize="9" orientation="portrait"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tint="-0.249977111117893"/>
  </sheetPr>
  <dimension ref="A1:T62"/>
  <sheetViews>
    <sheetView zoomScale="90" zoomScaleNormal="90" workbookViewId="0">
      <selection activeCell="C12" sqref="C12:M12"/>
    </sheetView>
  </sheetViews>
  <sheetFormatPr baseColWidth="10" defaultColWidth="11.42578125" defaultRowHeight="16.5" x14ac:dyDescent="0.3"/>
  <cols>
    <col min="1" max="1" width="25.140625" style="736" customWidth="1"/>
    <col min="2" max="2" width="39.140625" style="849" customWidth="1"/>
    <col min="3" max="16384" width="11.42578125" style="736"/>
  </cols>
  <sheetData>
    <row r="1" spans="1:13" ht="17.25" thickBot="1" x14ac:dyDescent="0.35">
      <c r="A1" s="738"/>
      <c r="B1" s="739" t="s">
        <v>2058</v>
      </c>
      <c r="C1" s="740"/>
      <c r="D1" s="740"/>
      <c r="E1" s="740"/>
      <c r="F1" s="740"/>
      <c r="G1" s="740"/>
      <c r="H1" s="740"/>
      <c r="I1" s="740"/>
      <c r="J1" s="740"/>
      <c r="K1" s="740"/>
      <c r="L1" s="740"/>
      <c r="M1" s="741"/>
    </row>
    <row r="2" spans="1:13" ht="28.5" customHeight="1" x14ac:dyDescent="0.3">
      <c r="A2" s="2493" t="s">
        <v>67</v>
      </c>
      <c r="B2" s="742" t="s">
        <v>68</v>
      </c>
      <c r="C2" s="2522" t="s">
        <v>2059</v>
      </c>
      <c r="D2" s="2523"/>
      <c r="E2" s="2523"/>
      <c r="F2" s="2523"/>
      <c r="G2" s="2523"/>
      <c r="H2" s="2523"/>
      <c r="I2" s="2523"/>
      <c r="J2" s="2523"/>
      <c r="K2" s="2523"/>
      <c r="L2" s="2523"/>
      <c r="M2" s="2524"/>
    </row>
    <row r="3" spans="1:13" ht="33" customHeight="1" x14ac:dyDescent="0.3">
      <c r="A3" s="2494"/>
      <c r="B3" s="743" t="s">
        <v>1016</v>
      </c>
      <c r="C3" s="1830" t="s">
        <v>838</v>
      </c>
      <c r="D3" s="1830"/>
      <c r="E3" s="1830"/>
      <c r="F3" s="1830"/>
      <c r="G3" s="1830"/>
      <c r="H3" s="1830"/>
      <c r="I3" s="1830"/>
      <c r="J3" s="1830"/>
      <c r="K3" s="1830"/>
      <c r="L3" s="1830"/>
      <c r="M3" s="1831"/>
    </row>
    <row r="4" spans="1:13" x14ac:dyDescent="0.3">
      <c r="A4" s="2494"/>
      <c r="B4" s="747" t="s">
        <v>72</v>
      </c>
      <c r="C4" s="744"/>
      <c r="D4" s="748" t="s">
        <v>554</v>
      </c>
      <c r="E4" s="749"/>
      <c r="F4" s="2525" t="s">
        <v>74</v>
      </c>
      <c r="G4" s="2526"/>
      <c r="H4" s="750"/>
      <c r="I4" s="745"/>
      <c r="J4" s="745"/>
      <c r="K4" s="745"/>
      <c r="L4" s="745"/>
      <c r="M4" s="746"/>
    </row>
    <row r="5" spans="1:13" x14ac:dyDescent="0.3">
      <c r="A5" s="2494"/>
      <c r="B5" s="747" t="s">
        <v>75</v>
      </c>
      <c r="C5" s="2527" t="s">
        <v>2060</v>
      </c>
      <c r="D5" s="2528"/>
      <c r="E5" s="2528"/>
      <c r="F5" s="2528"/>
      <c r="G5" s="2528"/>
      <c r="H5" s="2528"/>
      <c r="I5" s="2528"/>
      <c r="J5" s="2528"/>
      <c r="K5" s="2528"/>
      <c r="L5" s="2528"/>
      <c r="M5" s="2529"/>
    </row>
    <row r="6" spans="1:13" x14ac:dyDescent="0.3">
      <c r="A6" s="2494"/>
      <c r="B6" s="747" t="s">
        <v>76</v>
      </c>
      <c r="C6" s="2490"/>
      <c r="D6" s="2491"/>
      <c r="E6" s="2491"/>
      <c r="F6" s="2491"/>
      <c r="G6" s="2491"/>
      <c r="H6" s="2491"/>
      <c r="I6" s="2491"/>
      <c r="J6" s="2491"/>
      <c r="K6" s="2491"/>
      <c r="L6" s="2491"/>
      <c r="M6" s="2501"/>
    </row>
    <row r="7" spans="1:13" x14ac:dyDescent="0.3">
      <c r="A7" s="2494"/>
      <c r="B7" s="743" t="s">
        <v>929</v>
      </c>
      <c r="C7" s="2530" t="s">
        <v>870</v>
      </c>
      <c r="D7" s="2503"/>
      <c r="E7" s="751"/>
      <c r="F7" s="751"/>
      <c r="G7" s="752"/>
      <c r="H7" s="753" t="s">
        <v>79</v>
      </c>
      <c r="I7" s="2502" t="s">
        <v>2061</v>
      </c>
      <c r="J7" s="2503"/>
      <c r="K7" s="2503"/>
      <c r="L7" s="2503"/>
      <c r="M7" s="2504"/>
    </row>
    <row r="8" spans="1:13" x14ac:dyDescent="0.3">
      <c r="A8" s="2494"/>
      <c r="B8" s="2518" t="s">
        <v>77</v>
      </c>
      <c r="C8" s="754"/>
      <c r="D8" s="755"/>
      <c r="E8" s="755"/>
      <c r="F8" s="755"/>
      <c r="G8" s="755"/>
      <c r="H8" s="755"/>
      <c r="I8" s="755"/>
      <c r="J8" s="755"/>
      <c r="K8" s="755"/>
      <c r="L8" s="756"/>
      <c r="M8" s="757"/>
    </row>
    <row r="9" spans="1:13" x14ac:dyDescent="0.3">
      <c r="A9" s="2494"/>
      <c r="B9" s="2519"/>
      <c r="C9" s="2508" t="s">
        <v>2062</v>
      </c>
      <c r="D9" s="2487"/>
      <c r="E9" s="758"/>
      <c r="F9" s="2487"/>
      <c r="G9" s="2487"/>
      <c r="H9" s="758"/>
      <c r="I9" s="2487"/>
      <c r="J9" s="2487"/>
      <c r="K9" s="758"/>
      <c r="L9" s="759"/>
      <c r="M9" s="760"/>
    </row>
    <row r="10" spans="1:13" x14ac:dyDescent="0.3">
      <c r="A10" s="2494"/>
      <c r="B10" s="2531"/>
      <c r="C10" s="2508" t="s">
        <v>84</v>
      </c>
      <c r="D10" s="2487"/>
      <c r="E10" s="761"/>
      <c r="F10" s="2487" t="s">
        <v>84</v>
      </c>
      <c r="G10" s="2487"/>
      <c r="H10" s="761"/>
      <c r="I10" s="2487" t="s">
        <v>84</v>
      </c>
      <c r="J10" s="2487"/>
      <c r="K10" s="761"/>
      <c r="L10" s="762"/>
      <c r="M10" s="763"/>
    </row>
    <row r="11" spans="1:13" ht="75.75" customHeight="1" x14ac:dyDescent="0.3">
      <c r="A11" s="2494"/>
      <c r="B11" s="743" t="s">
        <v>85</v>
      </c>
      <c r="C11" s="2510" t="s">
        <v>2063</v>
      </c>
      <c r="D11" s="2511"/>
      <c r="E11" s="2511"/>
      <c r="F11" s="2511"/>
      <c r="G11" s="2511"/>
      <c r="H11" s="2511"/>
      <c r="I11" s="2511"/>
      <c r="J11" s="2511"/>
      <c r="K11" s="2511"/>
      <c r="L11" s="2511"/>
      <c r="M11" s="2512"/>
    </row>
    <row r="12" spans="1:13" ht="135" customHeight="1" x14ac:dyDescent="0.3">
      <c r="A12" s="2494"/>
      <c r="B12" s="743" t="s">
        <v>1021</v>
      </c>
      <c r="C12" s="2510" t="s">
        <v>2064</v>
      </c>
      <c r="D12" s="2511"/>
      <c r="E12" s="2511"/>
      <c r="F12" s="2511"/>
      <c r="G12" s="2511"/>
      <c r="H12" s="2511"/>
      <c r="I12" s="2511"/>
      <c r="J12" s="2511"/>
      <c r="K12" s="2511"/>
      <c r="L12" s="2511"/>
      <c r="M12" s="2512"/>
    </row>
    <row r="13" spans="1:13" ht="69.75" customHeight="1" x14ac:dyDescent="0.3">
      <c r="A13" s="2494"/>
      <c r="B13" s="743" t="s">
        <v>1023</v>
      </c>
      <c r="C13" s="1724" t="s">
        <v>2022</v>
      </c>
      <c r="D13" s="1725"/>
      <c r="E13" s="1725"/>
      <c r="F13" s="1725"/>
      <c r="G13" s="1725"/>
      <c r="H13" s="1725"/>
      <c r="I13" s="1725"/>
      <c r="J13" s="1725"/>
      <c r="K13" s="1725"/>
      <c r="L13" s="1725"/>
      <c r="M13" s="1726"/>
    </row>
    <row r="14" spans="1:13" ht="44.25" customHeight="1" x14ac:dyDescent="0.3">
      <c r="A14" s="2494"/>
      <c r="B14" s="2518" t="s">
        <v>1025</v>
      </c>
      <c r="C14" s="2510" t="s">
        <v>446</v>
      </c>
      <c r="D14" s="2511"/>
      <c r="E14" s="764" t="s">
        <v>1026</v>
      </c>
      <c r="F14" s="2520" t="s">
        <v>867</v>
      </c>
      <c r="G14" s="2511"/>
      <c r="H14" s="2511"/>
      <c r="I14" s="2511"/>
      <c r="J14" s="2511"/>
      <c r="K14" s="2511"/>
      <c r="L14" s="2511"/>
      <c r="M14" s="2512"/>
    </row>
    <row r="15" spans="1:13" x14ac:dyDescent="0.3">
      <c r="A15" s="2494"/>
      <c r="B15" s="2519"/>
      <c r="C15" s="2510"/>
      <c r="D15" s="2511"/>
      <c r="E15" s="2511"/>
      <c r="F15" s="2511"/>
      <c r="G15" s="2511"/>
      <c r="H15" s="2511"/>
      <c r="I15" s="2511"/>
      <c r="J15" s="2511"/>
      <c r="K15" s="2511"/>
      <c r="L15" s="2511"/>
      <c r="M15" s="2512"/>
    </row>
    <row r="16" spans="1:13" x14ac:dyDescent="0.3">
      <c r="A16" s="2471" t="s">
        <v>48</v>
      </c>
      <c r="B16" s="765" t="s">
        <v>87</v>
      </c>
      <c r="C16" s="2510" t="s">
        <v>2065</v>
      </c>
      <c r="D16" s="2511"/>
      <c r="E16" s="2511"/>
      <c r="F16" s="2511"/>
      <c r="G16" s="2511"/>
      <c r="H16" s="2511"/>
      <c r="I16" s="2511"/>
      <c r="J16" s="2511"/>
      <c r="K16" s="2511"/>
      <c r="L16" s="2511"/>
      <c r="M16" s="2512"/>
    </row>
    <row r="17" spans="1:13" x14ac:dyDescent="0.3">
      <c r="A17" s="2472"/>
      <c r="B17" s="765" t="s">
        <v>1028</v>
      </c>
      <c r="C17" s="2510" t="s">
        <v>866</v>
      </c>
      <c r="D17" s="2511"/>
      <c r="E17" s="2511"/>
      <c r="F17" s="2511"/>
      <c r="G17" s="2511"/>
      <c r="H17" s="2511"/>
      <c r="I17" s="2511"/>
      <c r="J17" s="2511"/>
      <c r="K17" s="2511"/>
      <c r="L17" s="2511"/>
      <c r="M17" s="2512"/>
    </row>
    <row r="18" spans="1:13" ht="8.25" customHeight="1" x14ac:dyDescent="0.3">
      <c r="A18" s="2472"/>
      <c r="B18" s="2513" t="s">
        <v>89</v>
      </c>
      <c r="C18" s="766"/>
      <c r="D18" s="767"/>
      <c r="E18" s="767"/>
      <c r="F18" s="767"/>
      <c r="G18" s="767"/>
      <c r="H18" s="767"/>
      <c r="I18" s="767"/>
      <c r="J18" s="767"/>
      <c r="K18" s="767"/>
      <c r="L18" s="767"/>
      <c r="M18" s="768"/>
    </row>
    <row r="19" spans="1:13" ht="9" customHeight="1" x14ac:dyDescent="0.3">
      <c r="A19" s="2472"/>
      <c r="B19" s="2514"/>
      <c r="C19" s="769"/>
      <c r="D19" s="770"/>
      <c r="E19" s="771"/>
      <c r="F19" s="770"/>
      <c r="G19" s="771"/>
      <c r="H19" s="770"/>
      <c r="I19" s="771"/>
      <c r="J19" s="770"/>
      <c r="K19" s="771"/>
      <c r="L19" s="771"/>
      <c r="M19" s="772"/>
    </row>
    <row r="20" spans="1:13" x14ac:dyDescent="0.3">
      <c r="A20" s="2472"/>
      <c r="B20" s="2514"/>
      <c r="C20" s="773" t="s">
        <v>90</v>
      </c>
      <c r="D20" s="774"/>
      <c r="E20" s="775" t="s">
        <v>91</v>
      </c>
      <c r="F20" s="774"/>
      <c r="G20" s="775" t="s">
        <v>92</v>
      </c>
      <c r="H20" s="774"/>
      <c r="I20" s="775" t="s">
        <v>93</v>
      </c>
      <c r="J20" s="776"/>
      <c r="K20" s="775"/>
      <c r="L20" s="775"/>
      <c r="M20" s="777"/>
    </row>
    <row r="21" spans="1:13" x14ac:dyDescent="0.3">
      <c r="A21" s="2472"/>
      <c r="B21" s="2514"/>
      <c r="C21" s="773" t="s">
        <v>94</v>
      </c>
      <c r="D21" s="778"/>
      <c r="E21" s="775" t="s">
        <v>95</v>
      </c>
      <c r="F21" s="731"/>
      <c r="G21" s="775" t="s">
        <v>96</v>
      </c>
      <c r="H21" s="731"/>
      <c r="I21" s="775"/>
      <c r="J21" s="779"/>
      <c r="K21" s="775"/>
      <c r="L21" s="775"/>
      <c r="M21" s="777"/>
    </row>
    <row r="22" spans="1:13" x14ac:dyDescent="0.3">
      <c r="A22" s="2472"/>
      <c r="B22" s="2514"/>
      <c r="C22" s="773" t="s">
        <v>97</v>
      </c>
      <c r="D22" s="778"/>
      <c r="E22" s="775" t="s">
        <v>98</v>
      </c>
      <c r="F22" s="778"/>
      <c r="G22" s="775"/>
      <c r="H22" s="779"/>
      <c r="I22" s="775"/>
      <c r="J22" s="779"/>
      <c r="K22" s="775"/>
      <c r="L22" s="775"/>
      <c r="M22" s="777"/>
    </row>
    <row r="23" spans="1:13" x14ac:dyDescent="0.3">
      <c r="A23" s="2472"/>
      <c r="B23" s="2514"/>
      <c r="C23" s="773" t="s">
        <v>99</v>
      </c>
      <c r="D23" s="731" t="s">
        <v>100</v>
      </c>
      <c r="E23" s="775" t="s">
        <v>101</v>
      </c>
      <c r="F23" s="780"/>
      <c r="G23" s="780"/>
      <c r="H23" s="780"/>
      <c r="I23" s="780"/>
      <c r="J23" s="780"/>
      <c r="K23" s="780"/>
      <c r="L23" s="780"/>
      <c r="M23" s="781"/>
    </row>
    <row r="24" spans="1:13" ht="9.75" customHeight="1" x14ac:dyDescent="0.3">
      <c r="A24" s="2472"/>
      <c r="B24" s="2515"/>
      <c r="C24" s="782"/>
      <c r="D24" s="783"/>
      <c r="E24" s="783"/>
      <c r="F24" s="783"/>
      <c r="G24" s="783"/>
      <c r="H24" s="783"/>
      <c r="I24" s="783"/>
      <c r="J24" s="783"/>
      <c r="K24" s="783"/>
      <c r="L24" s="783"/>
      <c r="M24" s="784"/>
    </row>
    <row r="25" spans="1:13" x14ac:dyDescent="0.3">
      <c r="A25" s="2472"/>
      <c r="B25" s="2513" t="s">
        <v>103</v>
      </c>
      <c r="C25" s="785"/>
      <c r="D25" s="786"/>
      <c r="E25" s="786"/>
      <c r="F25" s="786"/>
      <c r="G25" s="786"/>
      <c r="H25" s="786"/>
      <c r="I25" s="786"/>
      <c r="J25" s="786"/>
      <c r="K25" s="786"/>
      <c r="L25" s="756"/>
      <c r="M25" s="757"/>
    </row>
    <row r="26" spans="1:13" x14ac:dyDescent="0.3">
      <c r="A26" s="2472"/>
      <c r="B26" s="2514"/>
      <c r="C26" s="773" t="s">
        <v>104</v>
      </c>
      <c r="D26" s="731"/>
      <c r="E26" s="787"/>
      <c r="F26" s="775" t="s">
        <v>105</v>
      </c>
      <c r="G26" s="778"/>
      <c r="H26" s="787"/>
      <c r="I26" s="775" t="s">
        <v>106</v>
      </c>
      <c r="J26" s="778" t="s">
        <v>100</v>
      </c>
      <c r="K26" s="787"/>
      <c r="L26" s="759"/>
      <c r="M26" s="760"/>
    </row>
    <row r="27" spans="1:13" x14ac:dyDescent="0.3">
      <c r="A27" s="2472"/>
      <c r="B27" s="2514"/>
      <c r="C27" s="773" t="s">
        <v>107</v>
      </c>
      <c r="D27" s="788"/>
      <c r="E27" s="759"/>
      <c r="F27" s="775" t="s">
        <v>108</v>
      </c>
      <c r="G27" s="731"/>
      <c r="H27" s="759"/>
      <c r="I27" s="789"/>
      <c r="J27" s="759"/>
      <c r="K27" s="758"/>
      <c r="L27" s="759"/>
      <c r="M27" s="760"/>
    </row>
    <row r="28" spans="1:13" x14ac:dyDescent="0.3">
      <c r="A28" s="2472"/>
      <c r="B28" s="2515"/>
      <c r="C28" s="790"/>
      <c r="D28" s="791"/>
      <c r="E28" s="791"/>
      <c r="F28" s="791"/>
      <c r="G28" s="791"/>
      <c r="H28" s="791"/>
      <c r="I28" s="791"/>
      <c r="J28" s="791"/>
      <c r="K28" s="791"/>
      <c r="L28" s="762"/>
      <c r="M28" s="763"/>
    </row>
    <row r="29" spans="1:13" x14ac:dyDescent="0.3">
      <c r="A29" s="2472"/>
      <c r="B29" s="792" t="s">
        <v>109</v>
      </c>
      <c r="C29" s="793"/>
      <c r="D29" s="794"/>
      <c r="E29" s="794"/>
      <c r="F29" s="794"/>
      <c r="G29" s="794"/>
      <c r="H29" s="794"/>
      <c r="I29" s="794"/>
      <c r="J29" s="794"/>
      <c r="K29" s="794"/>
      <c r="L29" s="794"/>
      <c r="M29" s="795"/>
    </row>
    <row r="30" spans="1:13" x14ac:dyDescent="0.3">
      <c r="A30" s="2472"/>
      <c r="B30" s="792"/>
      <c r="C30" s="796" t="s">
        <v>110</v>
      </c>
      <c r="D30" s="797">
        <v>2</v>
      </c>
      <c r="E30" s="787"/>
      <c r="F30" s="798" t="s">
        <v>112</v>
      </c>
      <c r="G30" s="731">
        <v>2021</v>
      </c>
      <c r="H30" s="787"/>
      <c r="I30" s="798" t="s">
        <v>113</v>
      </c>
      <c r="J30" s="799"/>
      <c r="K30" s="800" t="s">
        <v>2062</v>
      </c>
      <c r="L30" s="801"/>
      <c r="M30" s="802"/>
    </row>
    <row r="31" spans="1:13" x14ac:dyDescent="0.3">
      <c r="A31" s="2472"/>
      <c r="B31" s="747"/>
      <c r="C31" s="782"/>
      <c r="D31" s="783"/>
      <c r="E31" s="783"/>
      <c r="F31" s="783"/>
      <c r="G31" s="783"/>
      <c r="H31" s="783"/>
      <c r="I31" s="783"/>
      <c r="J31" s="783"/>
      <c r="K31" s="783"/>
      <c r="L31" s="783"/>
      <c r="M31" s="784"/>
    </row>
    <row r="32" spans="1:13" x14ac:dyDescent="0.3">
      <c r="A32" s="2472"/>
      <c r="B32" s="2513" t="s">
        <v>114</v>
      </c>
      <c r="C32" s="803"/>
      <c r="D32" s="804"/>
      <c r="E32" s="804"/>
      <c r="F32" s="804"/>
      <c r="G32" s="804"/>
      <c r="H32" s="804"/>
      <c r="I32" s="804"/>
      <c r="J32" s="804"/>
      <c r="K32" s="804"/>
      <c r="L32" s="756"/>
      <c r="M32" s="757"/>
    </row>
    <row r="33" spans="1:20" x14ac:dyDescent="0.3">
      <c r="A33" s="2472"/>
      <c r="B33" s="2514"/>
      <c r="C33" s="805" t="s">
        <v>115</v>
      </c>
      <c r="D33" s="806">
        <v>2022</v>
      </c>
      <c r="E33" s="807"/>
      <c r="F33" s="787" t="s">
        <v>116</v>
      </c>
      <c r="G33" s="808" t="s">
        <v>1356</v>
      </c>
      <c r="H33" s="807"/>
      <c r="I33" s="798"/>
      <c r="J33" s="807"/>
      <c r="K33" s="807"/>
      <c r="L33" s="759"/>
      <c r="M33" s="760"/>
    </row>
    <row r="34" spans="1:20" x14ac:dyDescent="0.3">
      <c r="A34" s="2472"/>
      <c r="B34" s="2515"/>
      <c r="C34" s="782"/>
      <c r="D34" s="809"/>
      <c r="E34" s="810"/>
      <c r="F34" s="783"/>
      <c r="G34" s="810"/>
      <c r="H34" s="810"/>
      <c r="I34" s="811"/>
      <c r="J34" s="810"/>
      <c r="K34" s="810"/>
      <c r="L34" s="762"/>
      <c r="M34" s="763"/>
    </row>
    <row r="35" spans="1:20" x14ac:dyDescent="0.3">
      <c r="A35" s="2472"/>
      <c r="B35" s="2513" t="s">
        <v>117</v>
      </c>
      <c r="C35" s="812"/>
      <c r="D35" s="813"/>
      <c r="E35" s="813"/>
      <c r="F35" s="813"/>
      <c r="G35" s="813"/>
      <c r="H35" s="813"/>
      <c r="I35" s="813"/>
      <c r="J35" s="813"/>
      <c r="K35" s="813"/>
      <c r="L35" s="813"/>
      <c r="M35" s="814"/>
    </row>
    <row r="36" spans="1:20" x14ac:dyDescent="0.3">
      <c r="A36" s="2472"/>
      <c r="B36" s="2514"/>
      <c r="C36" s="815"/>
      <c r="D36" s="816" t="s">
        <v>118</v>
      </c>
      <c r="E36" s="816"/>
      <c r="F36" s="816" t="s">
        <v>119</v>
      </c>
      <c r="G36" s="816"/>
      <c r="H36" s="817" t="s">
        <v>120</v>
      </c>
      <c r="I36" s="817"/>
      <c r="J36" s="817" t="s">
        <v>121</v>
      </c>
      <c r="K36" s="816"/>
      <c r="L36" s="816" t="s">
        <v>122</v>
      </c>
      <c r="M36" s="818"/>
    </row>
    <row r="37" spans="1:20" x14ac:dyDescent="0.3">
      <c r="A37" s="2472"/>
      <c r="B37" s="2514"/>
      <c r="C37" s="815"/>
      <c r="D37" s="819">
        <v>2</v>
      </c>
      <c r="E37" s="820"/>
      <c r="F37" s="819">
        <v>3</v>
      </c>
      <c r="G37" s="820"/>
      <c r="H37" s="819">
        <v>3</v>
      </c>
      <c r="I37" s="820"/>
      <c r="J37" s="819">
        <v>3</v>
      </c>
      <c r="K37" s="820"/>
      <c r="L37" s="819">
        <v>3</v>
      </c>
      <c r="M37" s="819"/>
      <c r="N37" s="819"/>
      <c r="O37" s="819"/>
      <c r="P37" s="819"/>
      <c r="Q37" s="819"/>
      <c r="R37" s="819"/>
      <c r="S37" s="819"/>
      <c r="T37" s="819"/>
    </row>
    <row r="38" spans="1:20" x14ac:dyDescent="0.3">
      <c r="A38" s="2472"/>
      <c r="B38" s="2514"/>
      <c r="C38" s="815"/>
      <c r="D38" s="816" t="s">
        <v>123</v>
      </c>
      <c r="E38" s="816"/>
      <c r="F38" s="816" t="s">
        <v>124</v>
      </c>
      <c r="G38" s="816"/>
      <c r="H38" s="817" t="s">
        <v>125</v>
      </c>
      <c r="I38" s="817"/>
      <c r="J38" s="817" t="s">
        <v>126</v>
      </c>
      <c r="K38" s="816"/>
      <c r="L38" s="816" t="s">
        <v>127</v>
      </c>
      <c r="M38" s="772"/>
    </row>
    <row r="39" spans="1:20" x14ac:dyDescent="0.3">
      <c r="A39" s="2472"/>
      <c r="B39" s="2514"/>
      <c r="C39" s="815"/>
      <c r="D39" s="819">
        <v>3</v>
      </c>
      <c r="E39" s="819"/>
      <c r="F39" s="819">
        <v>3</v>
      </c>
      <c r="G39" s="819"/>
      <c r="H39" s="819">
        <v>3</v>
      </c>
      <c r="I39" s="819"/>
      <c r="J39" s="819">
        <v>3</v>
      </c>
      <c r="K39" s="819"/>
      <c r="L39" s="819">
        <v>3</v>
      </c>
      <c r="M39" s="821"/>
    </row>
    <row r="40" spans="1:20" x14ac:dyDescent="0.3">
      <c r="A40" s="2472"/>
      <c r="B40" s="2514"/>
      <c r="C40" s="815"/>
      <c r="D40" s="816" t="s">
        <v>128</v>
      </c>
      <c r="E40" s="816"/>
      <c r="F40" s="816" t="s">
        <v>129</v>
      </c>
      <c r="G40" s="816"/>
      <c r="H40" s="817" t="s">
        <v>130</v>
      </c>
      <c r="I40" s="817"/>
      <c r="J40" s="817" t="s">
        <v>131</v>
      </c>
      <c r="K40" s="816"/>
      <c r="L40" s="816" t="s">
        <v>132</v>
      </c>
      <c r="M40" s="772"/>
    </row>
    <row r="41" spans="1:20" x14ac:dyDescent="0.3">
      <c r="A41" s="2472"/>
      <c r="B41" s="2514"/>
      <c r="C41" s="815"/>
      <c r="D41" s="819">
        <v>3</v>
      </c>
      <c r="E41" s="819"/>
      <c r="F41" s="819">
        <v>3</v>
      </c>
      <c r="G41" s="819"/>
      <c r="H41" s="819"/>
      <c r="I41" s="820"/>
      <c r="J41" s="822"/>
      <c r="K41" s="820"/>
      <c r="L41" s="822"/>
      <c r="M41" s="821"/>
    </row>
    <row r="42" spans="1:20" x14ac:dyDescent="0.3">
      <c r="A42" s="2472"/>
      <c r="B42" s="2514"/>
      <c r="C42" s="815"/>
      <c r="D42" s="823" t="s">
        <v>132</v>
      </c>
      <c r="E42" s="824"/>
      <c r="F42" s="823" t="s">
        <v>133</v>
      </c>
      <c r="G42" s="824"/>
      <c r="H42" s="825"/>
      <c r="I42" s="826"/>
      <c r="J42" s="825"/>
      <c r="K42" s="826"/>
      <c r="L42" s="825"/>
      <c r="M42" s="827"/>
    </row>
    <row r="43" spans="1:20" x14ac:dyDescent="0.3">
      <c r="A43" s="2472"/>
      <c r="B43" s="2514"/>
      <c r="C43" s="815"/>
      <c r="D43" s="822"/>
      <c r="E43" s="820"/>
      <c r="F43" s="2516">
        <v>35</v>
      </c>
      <c r="G43" s="2517"/>
      <c r="H43" s="2480"/>
      <c r="I43" s="2480"/>
      <c r="J43" s="828"/>
      <c r="K43" s="816"/>
      <c r="L43" s="828"/>
      <c r="M43" s="829"/>
    </row>
    <row r="44" spans="1:20" x14ac:dyDescent="0.3">
      <c r="A44" s="2472"/>
      <c r="B44" s="2514"/>
      <c r="C44" s="830"/>
      <c r="D44" s="823"/>
      <c r="E44" s="824"/>
      <c r="F44" s="823"/>
      <c r="G44" s="824"/>
      <c r="H44" s="831"/>
      <c r="I44" s="832"/>
      <c r="J44" s="831"/>
      <c r="K44" s="832"/>
      <c r="L44" s="831"/>
      <c r="M44" s="833"/>
    </row>
    <row r="45" spans="1:20" ht="18" customHeight="1" x14ac:dyDescent="0.3">
      <c r="A45" s="2472"/>
      <c r="B45" s="2513" t="s">
        <v>134</v>
      </c>
      <c r="C45" s="785"/>
      <c r="D45" s="786"/>
      <c r="E45" s="786"/>
      <c r="F45" s="786"/>
      <c r="G45" s="786"/>
      <c r="H45" s="786"/>
      <c r="I45" s="786"/>
      <c r="J45" s="786"/>
      <c r="K45" s="786"/>
      <c r="L45" s="759"/>
      <c r="M45" s="760"/>
    </row>
    <row r="46" spans="1:20" x14ac:dyDescent="0.3">
      <c r="A46" s="2472"/>
      <c r="B46" s="2514"/>
      <c r="C46" s="834"/>
      <c r="D46" s="835" t="s">
        <v>135</v>
      </c>
      <c r="E46" s="836" t="s">
        <v>136</v>
      </c>
      <c r="F46" s="2521" t="s">
        <v>137</v>
      </c>
      <c r="G46" s="2482"/>
      <c r="H46" s="2482"/>
      <c r="I46" s="2482"/>
      <c r="J46" s="2482"/>
      <c r="K46" s="837" t="s">
        <v>101</v>
      </c>
      <c r="L46" s="2483"/>
      <c r="M46" s="2484"/>
    </row>
    <row r="47" spans="1:20" x14ac:dyDescent="0.3">
      <c r="A47" s="2472"/>
      <c r="B47" s="2514"/>
      <c r="C47" s="834"/>
      <c r="D47" s="838"/>
      <c r="E47" s="778" t="s">
        <v>100</v>
      </c>
      <c r="F47" s="2521"/>
      <c r="G47" s="2482"/>
      <c r="H47" s="2482"/>
      <c r="I47" s="2482"/>
      <c r="J47" s="2482"/>
      <c r="K47" s="759"/>
      <c r="L47" s="2485"/>
      <c r="M47" s="2486"/>
    </row>
    <row r="48" spans="1:20" x14ac:dyDescent="0.3">
      <c r="A48" s="2472"/>
      <c r="B48" s="2515"/>
      <c r="C48" s="839"/>
      <c r="D48" s="762"/>
      <c r="E48" s="762"/>
      <c r="F48" s="762"/>
      <c r="G48" s="762"/>
      <c r="H48" s="762"/>
      <c r="I48" s="762"/>
      <c r="J48" s="762"/>
      <c r="K48" s="762"/>
      <c r="L48" s="759"/>
      <c r="M48" s="760"/>
    </row>
    <row r="49" spans="1:13" x14ac:dyDescent="0.3">
      <c r="A49" s="2472"/>
      <c r="B49" s="743" t="s">
        <v>139</v>
      </c>
      <c r="C49" s="2510" t="s">
        <v>2066</v>
      </c>
      <c r="D49" s="2511"/>
      <c r="E49" s="2511"/>
      <c r="F49" s="2511"/>
      <c r="G49" s="2511"/>
      <c r="H49" s="2511"/>
      <c r="I49" s="2511"/>
      <c r="J49" s="2511"/>
      <c r="K49" s="2511"/>
      <c r="L49" s="2511"/>
      <c r="M49" s="2512"/>
    </row>
    <row r="50" spans="1:13" x14ac:dyDescent="0.3">
      <c r="A50" s="2472"/>
      <c r="B50" s="765" t="s">
        <v>141</v>
      </c>
      <c r="C50" s="2510" t="s">
        <v>2067</v>
      </c>
      <c r="D50" s="2511"/>
      <c r="E50" s="2511"/>
      <c r="F50" s="2511"/>
      <c r="G50" s="2511"/>
      <c r="H50" s="2511"/>
      <c r="I50" s="2511"/>
      <c r="J50" s="2511"/>
      <c r="K50" s="2511"/>
      <c r="L50" s="2511"/>
      <c r="M50" s="2512"/>
    </row>
    <row r="51" spans="1:13" x14ac:dyDescent="0.3">
      <c r="A51" s="2472"/>
      <c r="B51" s="765" t="s">
        <v>143</v>
      </c>
      <c r="C51" s="840"/>
      <c r="D51" s="841"/>
      <c r="E51" s="841"/>
      <c r="F51" s="841"/>
      <c r="G51" s="841"/>
      <c r="H51" s="841">
        <v>15</v>
      </c>
      <c r="I51" s="841"/>
      <c r="J51" s="841"/>
      <c r="K51" s="841"/>
      <c r="L51" s="841"/>
      <c r="M51" s="842"/>
    </row>
    <row r="52" spans="1:13" x14ac:dyDescent="0.3">
      <c r="A52" s="2472"/>
      <c r="B52" s="765" t="s">
        <v>144</v>
      </c>
      <c r="C52" s="840"/>
      <c r="D52" s="841"/>
      <c r="E52" s="841"/>
      <c r="F52" s="841"/>
      <c r="G52" s="841"/>
      <c r="H52" s="841">
        <v>2021</v>
      </c>
      <c r="I52" s="841"/>
      <c r="J52" s="841"/>
      <c r="K52" s="841"/>
      <c r="L52" s="841"/>
      <c r="M52" s="842"/>
    </row>
    <row r="53" spans="1:13" ht="15.75" customHeight="1" x14ac:dyDescent="0.3">
      <c r="A53" s="2457" t="s">
        <v>60</v>
      </c>
      <c r="B53" s="843" t="s">
        <v>145</v>
      </c>
      <c r="C53" s="2490" t="s">
        <v>2068</v>
      </c>
      <c r="D53" s="2491"/>
      <c r="E53" s="2491"/>
      <c r="F53" s="2491"/>
      <c r="G53" s="2491"/>
      <c r="H53" s="2491"/>
      <c r="I53" s="2491"/>
      <c r="J53" s="2491"/>
      <c r="K53" s="2491"/>
      <c r="L53" s="2491"/>
      <c r="M53" s="2501"/>
    </row>
    <row r="54" spans="1:13" x14ac:dyDescent="0.3">
      <c r="A54" s="2458"/>
      <c r="B54" s="843" t="s">
        <v>147</v>
      </c>
      <c r="C54" s="2490" t="s">
        <v>2069</v>
      </c>
      <c r="D54" s="2491"/>
      <c r="E54" s="2491"/>
      <c r="F54" s="2491"/>
      <c r="G54" s="2491"/>
      <c r="H54" s="2491"/>
      <c r="I54" s="2491"/>
      <c r="J54" s="2491"/>
      <c r="K54" s="2491"/>
      <c r="L54" s="2491"/>
      <c r="M54" s="2501"/>
    </row>
    <row r="55" spans="1:13" x14ac:dyDescent="0.3">
      <c r="A55" s="2458"/>
      <c r="B55" s="843" t="s">
        <v>149</v>
      </c>
      <c r="C55" s="2490" t="s">
        <v>2070</v>
      </c>
      <c r="D55" s="2491"/>
      <c r="E55" s="2491"/>
      <c r="F55" s="2491"/>
      <c r="G55" s="2491"/>
      <c r="H55" s="2491"/>
      <c r="I55" s="2491"/>
      <c r="J55" s="2491"/>
      <c r="K55" s="2491"/>
      <c r="L55" s="2491"/>
      <c r="M55" s="2501"/>
    </row>
    <row r="56" spans="1:13" ht="15.75" customHeight="1" x14ac:dyDescent="0.3">
      <c r="A56" s="2458"/>
      <c r="B56" s="844" t="s">
        <v>151</v>
      </c>
      <c r="C56" s="2490" t="s">
        <v>2071</v>
      </c>
      <c r="D56" s="2491"/>
      <c r="E56" s="2491"/>
      <c r="F56" s="2491"/>
      <c r="G56" s="2491"/>
      <c r="H56" s="2491"/>
      <c r="I56" s="2491"/>
      <c r="J56" s="2491"/>
      <c r="K56" s="2491"/>
      <c r="L56" s="2491"/>
      <c r="M56" s="2501"/>
    </row>
    <row r="57" spans="1:13" ht="15.75" customHeight="1" x14ac:dyDescent="0.3">
      <c r="A57" s="2458"/>
      <c r="B57" s="843" t="s">
        <v>153</v>
      </c>
      <c r="C57" s="1856" t="s">
        <v>874</v>
      </c>
      <c r="D57" s="2491"/>
      <c r="E57" s="2491"/>
      <c r="F57" s="2491"/>
      <c r="G57" s="2491"/>
      <c r="H57" s="2491"/>
      <c r="I57" s="2491"/>
      <c r="J57" s="2491"/>
      <c r="K57" s="2491"/>
      <c r="L57" s="2491"/>
      <c r="M57" s="2501"/>
    </row>
    <row r="58" spans="1:13" ht="17.25" thickBot="1" x14ac:dyDescent="0.35">
      <c r="A58" s="2466"/>
      <c r="B58" s="843" t="s">
        <v>155</v>
      </c>
      <c r="C58" s="2490"/>
      <c r="D58" s="2491"/>
      <c r="E58" s="2491"/>
      <c r="F58" s="2491"/>
      <c r="G58" s="2491"/>
      <c r="H58" s="2491"/>
      <c r="I58" s="2491"/>
      <c r="J58" s="2491"/>
      <c r="K58" s="2491"/>
      <c r="L58" s="2491"/>
      <c r="M58" s="2501"/>
    </row>
    <row r="59" spans="1:13" ht="15.75" customHeight="1" x14ac:dyDescent="0.3">
      <c r="A59" s="2457" t="s">
        <v>156</v>
      </c>
      <c r="B59" s="845" t="s">
        <v>157</v>
      </c>
      <c r="C59" s="2490" t="s">
        <v>2072</v>
      </c>
      <c r="D59" s="2491"/>
      <c r="E59" s="2491"/>
      <c r="F59" s="2491"/>
      <c r="G59" s="2491"/>
      <c r="H59" s="2491"/>
      <c r="I59" s="2491"/>
      <c r="J59" s="2491"/>
      <c r="K59" s="2491"/>
      <c r="L59" s="2491"/>
      <c r="M59" s="2501"/>
    </row>
    <row r="60" spans="1:13" ht="30" customHeight="1" x14ac:dyDescent="0.3">
      <c r="A60" s="2458"/>
      <c r="B60" s="845" t="s">
        <v>158</v>
      </c>
      <c r="C60" s="2490" t="s">
        <v>2073</v>
      </c>
      <c r="D60" s="2491"/>
      <c r="E60" s="2491"/>
      <c r="F60" s="2491"/>
      <c r="G60" s="2491"/>
      <c r="H60" s="2491"/>
      <c r="I60" s="2491"/>
      <c r="J60" s="2491"/>
      <c r="K60" s="2491"/>
      <c r="L60" s="2491"/>
      <c r="M60" s="2501"/>
    </row>
    <row r="61" spans="1:13" ht="30" customHeight="1" thickBot="1" x14ac:dyDescent="0.35">
      <c r="A61" s="2458"/>
      <c r="B61" s="846" t="s">
        <v>79</v>
      </c>
      <c r="C61" s="2490" t="s">
        <v>2070</v>
      </c>
      <c r="D61" s="2491"/>
      <c r="E61" s="2491"/>
      <c r="F61" s="2491"/>
      <c r="G61" s="2491"/>
      <c r="H61" s="2491"/>
      <c r="I61" s="2491"/>
      <c r="J61" s="2491"/>
      <c r="K61" s="2491"/>
      <c r="L61" s="2491"/>
      <c r="M61" s="2501"/>
    </row>
    <row r="62" spans="1:13" ht="17.25" thickBot="1" x14ac:dyDescent="0.35">
      <c r="A62" s="847" t="s">
        <v>64</v>
      </c>
      <c r="B62" s="848"/>
      <c r="C62" s="2509"/>
      <c r="D62" s="2452"/>
      <c r="E62" s="2452"/>
      <c r="F62" s="2452"/>
      <c r="G62" s="2452"/>
      <c r="H62" s="2452"/>
      <c r="I62" s="2452"/>
      <c r="J62" s="2452"/>
      <c r="K62" s="2452"/>
      <c r="L62" s="2452"/>
      <c r="M62" s="2453"/>
    </row>
  </sheetData>
  <mergeCells count="49">
    <mergeCell ref="C12:M12"/>
    <mergeCell ref="A2:A15"/>
    <mergeCell ref="C2:M2"/>
    <mergeCell ref="F4:G4"/>
    <mergeCell ref="C5:M5"/>
    <mergeCell ref="C6:M6"/>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B25:B28"/>
    <mergeCell ref="F46:F47"/>
    <mergeCell ref="G46:J47"/>
    <mergeCell ref="C13:M13"/>
    <mergeCell ref="B14:B15"/>
    <mergeCell ref="C14:D14"/>
    <mergeCell ref="F14:M14"/>
    <mergeCell ref="C15:M15"/>
    <mergeCell ref="C3:M3"/>
    <mergeCell ref="L46:M47"/>
    <mergeCell ref="C49:M49"/>
    <mergeCell ref="C50:M50"/>
    <mergeCell ref="A53:A58"/>
    <mergeCell ref="C53:M53"/>
    <mergeCell ref="C54:M54"/>
    <mergeCell ref="C55:M55"/>
    <mergeCell ref="C56:M56"/>
    <mergeCell ref="C57:M57"/>
    <mergeCell ref="C58:M58"/>
    <mergeCell ref="B32:B34"/>
    <mergeCell ref="B35:B44"/>
    <mergeCell ref="F43:G43"/>
    <mergeCell ref="H43:I43"/>
    <mergeCell ref="B45:B48"/>
    <mergeCell ref="A59:A61"/>
    <mergeCell ref="C59:M59"/>
    <mergeCell ref="C60:M60"/>
    <mergeCell ref="C61:M61"/>
    <mergeCell ref="C62:M62"/>
  </mergeCells>
  <dataValidations count="7">
    <dataValidation allowBlank="1" showInputMessage="1" showErrorMessage="1" prompt="Seleccione de la lista desplegable" sqref="B4 B7 H7" xr:uid="{00000000-0002-0000-5C00-000000000000}"/>
    <dataValidation allowBlank="1" showInputMessage="1" showErrorMessage="1" prompt="Incluir una ficha por cada indicador, ya sea de producto o de resultado" sqref="B1" xr:uid="{00000000-0002-0000-5C00-000001000000}"/>
    <dataValidation allowBlank="1" showInputMessage="1" showErrorMessage="1" prompt="Identifique el ODS a que le apunta el indicador de producto. Seleccione de la lista desplegable._x000a_" sqref="B14:B15" xr:uid="{00000000-0002-0000-5C00-000002000000}"/>
    <dataValidation allowBlank="1" showInputMessage="1" showErrorMessage="1" prompt="Identifique la meta ODS a que le apunta el indicador de producto. Seleccione de la lista desplegable." sqref="E14" xr:uid="{00000000-0002-0000-5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5000000}"/>
    <dataValidation type="list" allowBlank="1" showInputMessage="1" showErrorMessage="1" sqref="I7:M7" xr:uid="{00000000-0002-0000-5C00-000006000000}">
      <formula1>INDIRECT($C$7)</formula1>
    </dataValidation>
  </dataValidations>
  <hyperlinks>
    <hyperlink ref="C57" r:id="rId1" xr:uid="{00000000-0004-0000-5C00-000000000000}"/>
  </hyperlinks>
  <pageMargins left="0.7" right="0.7" top="0.75" bottom="0.75" header="0.3" footer="0.3"/>
  <pageSetup paperSize="9" orientation="portrait" horizontalDpi="1200" verticalDpi="1200"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tint="-0.249977111117893"/>
  </sheetPr>
  <dimension ref="A1:Z1000"/>
  <sheetViews>
    <sheetView zoomScale="85" zoomScaleNormal="85"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2074</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94" t="s">
        <v>67</v>
      </c>
      <c r="B2" s="173" t="s">
        <v>68</v>
      </c>
      <c r="C2" s="1941" t="s">
        <v>2075</v>
      </c>
      <c r="D2" s="1928"/>
      <c r="E2" s="1928"/>
      <c r="F2" s="1928"/>
      <c r="G2" s="1928"/>
      <c r="H2" s="1928"/>
      <c r="I2" s="1928"/>
      <c r="J2" s="1928"/>
      <c r="K2" s="1928"/>
      <c r="L2" s="1928"/>
      <c r="M2" s="1929"/>
      <c r="N2" s="1010"/>
      <c r="O2" s="171"/>
      <c r="P2" s="171"/>
      <c r="Q2" s="171"/>
      <c r="R2" s="171"/>
      <c r="S2" s="171"/>
      <c r="T2" s="171"/>
      <c r="U2" s="171"/>
      <c r="V2" s="171"/>
      <c r="W2" s="171"/>
      <c r="X2" s="171"/>
      <c r="Y2" s="171"/>
      <c r="Z2" s="171"/>
    </row>
    <row r="3" spans="1:26" ht="53.25" customHeight="1" x14ac:dyDescent="0.25">
      <c r="A3" s="1895"/>
      <c r="B3" s="174" t="s">
        <v>1016</v>
      </c>
      <c r="C3" s="1896" t="s">
        <v>2076</v>
      </c>
      <c r="D3" s="1962"/>
      <c r="E3" s="1962"/>
      <c r="F3" s="1962"/>
      <c r="G3" s="1962"/>
      <c r="H3" s="1962"/>
      <c r="I3" s="1962"/>
      <c r="J3" s="1962"/>
      <c r="K3" s="1962"/>
      <c r="L3" s="1962"/>
      <c r="M3" s="2125"/>
      <c r="N3" s="1010"/>
      <c r="O3" s="171"/>
      <c r="P3" s="171"/>
      <c r="Q3" s="171"/>
      <c r="R3" s="171"/>
      <c r="S3" s="171"/>
      <c r="T3" s="171"/>
      <c r="U3" s="171"/>
      <c r="V3" s="171"/>
      <c r="W3" s="171"/>
      <c r="X3" s="171"/>
      <c r="Y3" s="171"/>
      <c r="Z3" s="171"/>
    </row>
    <row r="4" spans="1:26" ht="15.75" x14ac:dyDescent="0.25">
      <c r="A4" s="1895"/>
      <c r="B4" s="175" t="s">
        <v>72</v>
      </c>
      <c r="C4" s="1011" t="s">
        <v>484</v>
      </c>
      <c r="D4" s="1910"/>
      <c r="E4" s="1911"/>
      <c r="F4" s="1935" t="s">
        <v>74</v>
      </c>
      <c r="G4" s="1911"/>
      <c r="H4" s="1012">
        <v>526</v>
      </c>
      <c r="I4" s="1910"/>
      <c r="J4" s="1897"/>
      <c r="K4" s="1897"/>
      <c r="L4" s="1897"/>
      <c r="M4" s="1898"/>
      <c r="N4" s="1010"/>
      <c r="O4" s="171"/>
      <c r="P4" s="171"/>
      <c r="Q4" s="171"/>
      <c r="R4" s="171"/>
      <c r="S4" s="171"/>
      <c r="T4" s="171"/>
      <c r="U4" s="171"/>
      <c r="V4" s="171"/>
      <c r="W4" s="171"/>
      <c r="X4" s="171"/>
      <c r="Y4" s="171"/>
      <c r="Z4" s="171"/>
    </row>
    <row r="5" spans="1:26" ht="15.75" customHeight="1" x14ac:dyDescent="0.25">
      <c r="A5" s="1895"/>
      <c r="B5" s="175" t="s">
        <v>75</v>
      </c>
      <c r="C5" s="1896" t="s">
        <v>2077</v>
      </c>
      <c r="D5" s="1897"/>
      <c r="E5" s="1897"/>
      <c r="F5" s="1897"/>
      <c r="G5" s="1897"/>
      <c r="H5" s="1897"/>
      <c r="I5" s="1897"/>
      <c r="J5" s="1897"/>
      <c r="K5" s="1897"/>
      <c r="L5" s="1897"/>
      <c r="M5" s="1898"/>
      <c r="N5" s="1010"/>
      <c r="O5" s="171"/>
      <c r="P5" s="171"/>
      <c r="Q5" s="171"/>
      <c r="R5" s="171"/>
      <c r="S5" s="171"/>
      <c r="T5" s="171"/>
      <c r="U5" s="171"/>
      <c r="V5" s="171"/>
      <c r="W5" s="171"/>
      <c r="X5" s="171"/>
      <c r="Y5" s="171"/>
      <c r="Z5" s="171"/>
    </row>
    <row r="6" spans="1:26" ht="19.5" customHeight="1" x14ac:dyDescent="0.25">
      <c r="A6" s="1895"/>
      <c r="B6" s="175" t="s">
        <v>76</v>
      </c>
      <c r="C6" s="1896" t="s">
        <v>2078</v>
      </c>
      <c r="D6" s="1897"/>
      <c r="E6" s="1897"/>
      <c r="F6" s="1897"/>
      <c r="G6" s="1897"/>
      <c r="H6" s="1897"/>
      <c r="I6" s="1897"/>
      <c r="J6" s="1897"/>
      <c r="K6" s="1897"/>
      <c r="L6" s="1897"/>
      <c r="M6" s="1898"/>
      <c r="N6" s="1010"/>
      <c r="O6" s="171"/>
      <c r="P6" s="171"/>
      <c r="Q6" s="171"/>
      <c r="R6" s="171"/>
      <c r="S6" s="171"/>
      <c r="T6" s="171"/>
      <c r="U6" s="171"/>
      <c r="V6" s="171"/>
      <c r="W6" s="171"/>
      <c r="X6" s="171"/>
      <c r="Y6" s="171"/>
      <c r="Z6" s="171"/>
    </row>
    <row r="7" spans="1:26" ht="15.75" customHeight="1" x14ac:dyDescent="0.25">
      <c r="A7" s="1895"/>
      <c r="B7" s="174" t="s">
        <v>929</v>
      </c>
      <c r="C7" s="178" t="s">
        <v>556</v>
      </c>
      <c r="D7" s="179"/>
      <c r="E7" s="178"/>
      <c r="F7" s="178"/>
      <c r="G7" s="180"/>
      <c r="H7" s="181" t="s">
        <v>79</v>
      </c>
      <c r="I7" s="1936" t="s">
        <v>150</v>
      </c>
      <c r="J7" s="1897"/>
      <c r="K7" s="1897"/>
      <c r="L7" s="1897"/>
      <c r="M7" s="1898"/>
      <c r="N7" s="1010"/>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95"/>
      <c r="B9" s="1906"/>
      <c r="C9" s="1937" t="s">
        <v>150</v>
      </c>
      <c r="D9" s="1920"/>
      <c r="E9" s="186"/>
      <c r="F9" s="2126"/>
      <c r="G9" s="2127"/>
      <c r="H9" s="186"/>
      <c r="I9" s="1908"/>
      <c r="J9" s="1920"/>
      <c r="K9" s="186"/>
      <c r="L9" s="2128"/>
      <c r="M9" s="2129"/>
      <c r="N9" s="1010"/>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1908" t="s">
        <v>84</v>
      </c>
      <c r="M10" s="1920"/>
      <c r="N10" s="1010"/>
      <c r="O10" s="171"/>
      <c r="P10" s="171"/>
      <c r="Q10" s="171"/>
      <c r="R10" s="171"/>
      <c r="S10" s="171"/>
      <c r="T10" s="171"/>
      <c r="U10" s="171"/>
      <c r="V10" s="171"/>
      <c r="W10" s="171"/>
      <c r="X10" s="171"/>
      <c r="Y10" s="171"/>
      <c r="Z10" s="171"/>
    </row>
    <row r="11" spans="1:26" ht="45.75" customHeight="1" x14ac:dyDescent="0.25">
      <c r="A11" s="1895"/>
      <c r="B11" s="174" t="s">
        <v>85</v>
      </c>
      <c r="C11" s="1896" t="s">
        <v>2079</v>
      </c>
      <c r="D11" s="1897"/>
      <c r="E11" s="1897"/>
      <c r="F11" s="1897"/>
      <c r="G11" s="1897"/>
      <c r="H11" s="1897"/>
      <c r="I11" s="1897"/>
      <c r="J11" s="1897"/>
      <c r="K11" s="1897"/>
      <c r="L11" s="1897"/>
      <c r="M11" s="1898"/>
      <c r="N11" s="1010"/>
      <c r="O11" s="171"/>
      <c r="P11" s="171"/>
      <c r="Q11" s="171"/>
      <c r="R11" s="171"/>
      <c r="S11" s="171"/>
      <c r="T11" s="171"/>
      <c r="U11" s="171"/>
      <c r="V11" s="171"/>
      <c r="W11" s="171"/>
      <c r="X11" s="171"/>
      <c r="Y11" s="171"/>
      <c r="Z11" s="171"/>
    </row>
    <row r="12" spans="1:26" ht="315" customHeight="1" x14ac:dyDescent="0.25">
      <c r="A12" s="1895"/>
      <c r="B12" s="174" t="s">
        <v>1021</v>
      </c>
      <c r="C12" s="1896" t="s">
        <v>2080</v>
      </c>
      <c r="D12" s="1897"/>
      <c r="E12" s="1897"/>
      <c r="F12" s="1897"/>
      <c r="G12" s="1897"/>
      <c r="H12" s="1897"/>
      <c r="I12" s="1897"/>
      <c r="J12" s="1897"/>
      <c r="K12" s="1897"/>
      <c r="L12" s="1897"/>
      <c r="M12" s="1898"/>
      <c r="N12" s="1010"/>
      <c r="O12" s="171"/>
      <c r="P12" s="171"/>
      <c r="Q12" s="171"/>
      <c r="R12" s="171"/>
      <c r="S12" s="171"/>
      <c r="T12" s="171"/>
      <c r="U12" s="171"/>
      <c r="V12" s="171"/>
      <c r="W12" s="171"/>
      <c r="X12" s="171"/>
      <c r="Y12" s="171"/>
      <c r="Z12" s="171"/>
    </row>
    <row r="13" spans="1:26" ht="60.75" customHeight="1" x14ac:dyDescent="0.25">
      <c r="A13" s="1895"/>
      <c r="B13" s="174" t="s">
        <v>1023</v>
      </c>
      <c r="C13" s="1896" t="s">
        <v>2081</v>
      </c>
      <c r="D13" s="1897"/>
      <c r="E13" s="1897"/>
      <c r="F13" s="1897"/>
      <c r="G13" s="1897"/>
      <c r="H13" s="1897"/>
      <c r="I13" s="1897"/>
      <c r="J13" s="1897"/>
      <c r="K13" s="1897"/>
      <c r="L13" s="1897"/>
      <c r="M13" s="1898"/>
      <c r="N13" s="1010"/>
      <c r="O13" s="171"/>
      <c r="P13" s="171"/>
      <c r="Q13" s="171"/>
      <c r="R13" s="171"/>
      <c r="S13" s="171"/>
      <c r="T13" s="171"/>
      <c r="U13" s="171"/>
      <c r="V13" s="171"/>
      <c r="W13" s="171"/>
      <c r="X13" s="171"/>
      <c r="Y13" s="171"/>
      <c r="Z13" s="171"/>
    </row>
    <row r="14" spans="1:26" ht="47.25" customHeight="1" x14ac:dyDescent="0.25">
      <c r="A14" s="1895"/>
      <c r="B14" s="1925" t="s">
        <v>1025</v>
      </c>
      <c r="C14" s="1926" t="s">
        <v>551</v>
      </c>
      <c r="D14" s="1911"/>
      <c r="E14" s="190" t="s">
        <v>1026</v>
      </c>
      <c r="F14" s="1910" t="s">
        <v>535</v>
      </c>
      <c r="G14" s="1897"/>
      <c r="H14" s="1897"/>
      <c r="I14" s="1897"/>
      <c r="J14" s="1897"/>
      <c r="K14" s="1897"/>
      <c r="L14" s="1897"/>
      <c r="M14" s="1898"/>
      <c r="N14" s="1010"/>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010"/>
      <c r="O15" s="171"/>
      <c r="P15" s="171"/>
      <c r="Q15" s="171"/>
      <c r="R15" s="171"/>
      <c r="S15" s="171"/>
      <c r="T15" s="171"/>
      <c r="U15" s="171"/>
      <c r="V15" s="171"/>
      <c r="W15" s="171"/>
      <c r="X15" s="171"/>
      <c r="Y15" s="171"/>
      <c r="Z15" s="171"/>
    </row>
    <row r="16" spans="1:26" ht="15.75" customHeight="1" x14ac:dyDescent="0.25">
      <c r="A16" s="1904" t="s">
        <v>48</v>
      </c>
      <c r="B16" s="191" t="s">
        <v>87</v>
      </c>
      <c r="C16" s="1896" t="s">
        <v>563</v>
      </c>
      <c r="D16" s="1897"/>
      <c r="E16" s="1897"/>
      <c r="F16" s="1897"/>
      <c r="G16" s="1897"/>
      <c r="H16" s="1897"/>
      <c r="I16" s="1897"/>
      <c r="J16" s="1897"/>
      <c r="K16" s="1897"/>
      <c r="L16" s="1897"/>
      <c r="M16" s="1898"/>
      <c r="N16" s="1010"/>
      <c r="O16" s="171"/>
      <c r="P16" s="171"/>
      <c r="Q16" s="171"/>
      <c r="R16" s="171"/>
      <c r="S16" s="171"/>
      <c r="T16" s="171"/>
      <c r="U16" s="171"/>
      <c r="V16" s="171"/>
      <c r="W16" s="171"/>
      <c r="X16" s="171"/>
      <c r="Y16" s="171"/>
      <c r="Z16" s="171"/>
    </row>
    <row r="17" spans="1:26" ht="149.25" customHeight="1" x14ac:dyDescent="0.25">
      <c r="A17" s="1895"/>
      <c r="B17" s="191" t="s">
        <v>1028</v>
      </c>
      <c r="C17" s="1896" t="s">
        <v>2082</v>
      </c>
      <c r="D17" s="1897"/>
      <c r="E17" s="1897"/>
      <c r="F17" s="1897"/>
      <c r="G17" s="1897"/>
      <c r="H17" s="1897"/>
      <c r="I17" s="1897"/>
      <c r="J17" s="1897"/>
      <c r="K17" s="1897"/>
      <c r="L17" s="1897"/>
      <c r="M17" s="1898"/>
      <c r="N17" s="1010"/>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15.75" customHeight="1" x14ac:dyDescent="0.25">
      <c r="A23" s="1895"/>
      <c r="B23" s="1906"/>
      <c r="C23" s="199" t="s">
        <v>99</v>
      </c>
      <c r="D23" s="203" t="s">
        <v>100</v>
      </c>
      <c r="E23" s="201" t="s">
        <v>101</v>
      </c>
      <c r="F23" s="2126" t="s">
        <v>2083</v>
      </c>
      <c r="G23" s="2126"/>
      <c r="H23" s="2126"/>
      <c r="I23" s="2126"/>
      <c r="J23" s="2126"/>
      <c r="K23" s="2126"/>
      <c r="L23" s="2126"/>
      <c r="M23" s="2133"/>
      <c r="N23" s="1010"/>
      <c r="O23" s="171"/>
      <c r="P23" s="171"/>
      <c r="Q23" s="171"/>
      <c r="R23" s="171"/>
      <c r="S23" s="171"/>
      <c r="T23" s="171"/>
      <c r="U23" s="171"/>
      <c r="V23" s="171"/>
      <c r="W23" s="171"/>
      <c r="X23" s="171"/>
      <c r="Y23" s="171"/>
      <c r="Z23" s="171"/>
    </row>
    <row r="24" spans="1:26" ht="9.75" customHeight="1" x14ac:dyDescent="0.25">
      <c r="A24" s="1895"/>
      <c r="B24" s="1907"/>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c r="H26" s="208"/>
      <c r="I26" s="201" t="s">
        <v>106</v>
      </c>
      <c r="J26" s="202" t="s">
        <v>933</v>
      </c>
      <c r="K26" s="208"/>
      <c r="L26" s="187"/>
      <c r="M26" s="188"/>
      <c r="N26" s="1010"/>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95"/>
      <c r="B30" s="214"/>
      <c r="C30" s="218" t="s">
        <v>110</v>
      </c>
      <c r="D30" s="219">
        <v>0</v>
      </c>
      <c r="E30" s="208"/>
      <c r="F30" s="220" t="s">
        <v>112</v>
      </c>
      <c r="G30" s="203">
        <v>0</v>
      </c>
      <c r="H30" s="208"/>
      <c r="I30" s="220" t="s">
        <v>113</v>
      </c>
      <c r="J30" s="1910">
        <v>0</v>
      </c>
      <c r="K30" s="1946"/>
      <c r="L30" s="223"/>
      <c r="M30" s="224"/>
      <c r="N30" s="1010"/>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95"/>
      <c r="B33" s="1906"/>
      <c r="C33" s="227" t="s">
        <v>115</v>
      </c>
      <c r="D33" s="202">
        <v>2023</v>
      </c>
      <c r="E33" s="228"/>
      <c r="F33" s="208" t="s">
        <v>116</v>
      </c>
      <c r="G33" s="229" t="s">
        <v>1607</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38">
        <v>0.3</v>
      </c>
      <c r="E37" s="223"/>
      <c r="F37" s="238">
        <v>0.3</v>
      </c>
      <c r="G37" s="223"/>
      <c r="H37" s="238">
        <v>0.4</v>
      </c>
      <c r="I37" s="223"/>
      <c r="J37" s="221"/>
      <c r="K37" s="223"/>
      <c r="L37" s="221"/>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c r="E39" s="223"/>
      <c r="F39" s="221"/>
      <c r="G39" s="223"/>
      <c r="H39" s="221"/>
      <c r="I39" s="223"/>
      <c r="J39" s="221"/>
      <c r="K39" s="223"/>
      <c r="L39" s="221"/>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c r="E41" s="223"/>
      <c r="F41" s="221"/>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2532">
        <v>1</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t="s">
        <v>1087</v>
      </c>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t="s">
        <v>933</v>
      </c>
      <c r="E47" s="202"/>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18.5" customHeight="1" x14ac:dyDescent="0.25">
      <c r="A49" s="1895"/>
      <c r="B49" s="174" t="s">
        <v>139</v>
      </c>
      <c r="C49" s="1896" t="s">
        <v>2084</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57.75" customHeight="1" x14ac:dyDescent="0.25">
      <c r="A50" s="1895"/>
      <c r="B50" s="191" t="s">
        <v>141</v>
      </c>
      <c r="C50" s="1896" t="s">
        <v>2085</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2086</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2087</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150</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2088</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594"/>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1896"/>
      <c r="D58" s="2134"/>
      <c r="E58" s="2134"/>
      <c r="F58" s="2134"/>
      <c r="G58" s="2134"/>
      <c r="H58" s="2134"/>
      <c r="I58" s="2134"/>
      <c r="J58" s="2134"/>
      <c r="K58" s="2134"/>
      <c r="L58" s="2134"/>
      <c r="M58" s="2135"/>
      <c r="N58" s="171"/>
      <c r="O58" s="171"/>
      <c r="P58" s="171"/>
      <c r="Q58" s="171"/>
      <c r="R58" s="171"/>
      <c r="S58" s="171"/>
      <c r="T58" s="171"/>
      <c r="U58" s="171"/>
      <c r="V58" s="171"/>
      <c r="W58" s="171"/>
      <c r="X58" s="171"/>
      <c r="Y58" s="171"/>
      <c r="Z58" s="171"/>
    </row>
    <row r="59" spans="1:26" ht="15.75" customHeight="1" x14ac:dyDescent="0.25">
      <c r="A59" s="1894" t="s">
        <v>156</v>
      </c>
      <c r="B59" s="255" t="s">
        <v>157</v>
      </c>
      <c r="C59" s="1896" t="s">
        <v>2016</v>
      </c>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6" t="s">
        <v>941</v>
      </c>
      <c r="D60" s="1942"/>
      <c r="E60" s="1942"/>
      <c r="F60" s="1942"/>
      <c r="G60" s="1942"/>
      <c r="H60" s="1942"/>
      <c r="I60" s="1942"/>
      <c r="J60" s="1942"/>
      <c r="K60" s="1942"/>
      <c r="L60" s="1942"/>
      <c r="M60" s="1943"/>
      <c r="N60" s="171"/>
      <c r="O60" s="171"/>
      <c r="P60" s="171"/>
      <c r="Q60" s="171"/>
      <c r="R60" s="171"/>
      <c r="S60" s="171"/>
      <c r="T60" s="171"/>
      <c r="U60" s="171"/>
      <c r="V60" s="171"/>
      <c r="W60" s="171"/>
      <c r="X60" s="171"/>
      <c r="Y60" s="171"/>
      <c r="Z60" s="171"/>
    </row>
    <row r="61" spans="1:26" ht="30" customHeight="1" thickBot="1" x14ac:dyDescent="0.3">
      <c r="A61" s="1895"/>
      <c r="B61" s="256" t="s">
        <v>79</v>
      </c>
      <c r="C61" s="1896" t="s">
        <v>150</v>
      </c>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J30:K30"/>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tint="-0.249977111117893"/>
  </sheetPr>
  <dimension ref="A1:Z1000"/>
  <sheetViews>
    <sheetView topLeftCell="A12" zoomScale="85" zoomScaleNormal="85"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2089</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94" t="s">
        <v>67</v>
      </c>
      <c r="B2" s="173" t="s">
        <v>68</v>
      </c>
      <c r="C2" s="1941" t="s">
        <v>2090</v>
      </c>
      <c r="D2" s="1928"/>
      <c r="E2" s="1928"/>
      <c r="F2" s="1928"/>
      <c r="G2" s="1928"/>
      <c r="H2" s="1928"/>
      <c r="I2" s="1928"/>
      <c r="J2" s="1928"/>
      <c r="K2" s="1928"/>
      <c r="L2" s="1928"/>
      <c r="M2" s="1929"/>
      <c r="N2" s="1010"/>
      <c r="O2" s="171"/>
      <c r="P2" s="171"/>
      <c r="Q2" s="171"/>
      <c r="R2" s="171"/>
      <c r="S2" s="171"/>
      <c r="T2" s="171"/>
      <c r="U2" s="171"/>
      <c r="V2" s="171"/>
      <c r="W2" s="171"/>
      <c r="X2" s="171"/>
      <c r="Y2" s="171"/>
      <c r="Z2" s="171"/>
    </row>
    <row r="3" spans="1:26" ht="53.25" customHeight="1" x14ac:dyDescent="0.25">
      <c r="A3" s="1895"/>
      <c r="B3" s="174" t="s">
        <v>1016</v>
      </c>
      <c r="C3" s="1896" t="s">
        <v>2091</v>
      </c>
      <c r="D3" s="1962"/>
      <c r="E3" s="1962"/>
      <c r="F3" s="1962"/>
      <c r="G3" s="1962"/>
      <c r="H3" s="1962"/>
      <c r="I3" s="1962"/>
      <c r="J3" s="1962"/>
      <c r="K3" s="1962"/>
      <c r="L3" s="1962"/>
      <c r="M3" s="2125"/>
      <c r="N3" s="1010"/>
      <c r="O3" s="171"/>
      <c r="P3" s="171"/>
      <c r="Q3" s="171"/>
      <c r="R3" s="171"/>
      <c r="S3" s="171"/>
      <c r="T3" s="171"/>
      <c r="U3" s="171"/>
      <c r="V3" s="171"/>
      <c r="W3" s="171"/>
      <c r="X3" s="171"/>
      <c r="Y3" s="171"/>
      <c r="Z3" s="171"/>
    </row>
    <row r="4" spans="1:26" ht="15.75" x14ac:dyDescent="0.25">
      <c r="A4" s="1895"/>
      <c r="B4" s="175" t="s">
        <v>72</v>
      </c>
      <c r="C4" s="1011" t="s">
        <v>554</v>
      </c>
      <c r="D4" s="1910"/>
      <c r="E4" s="1911"/>
      <c r="F4" s="1935" t="s">
        <v>74</v>
      </c>
      <c r="G4" s="1911"/>
      <c r="H4" s="1012"/>
      <c r="I4" s="1910"/>
      <c r="J4" s="1897"/>
      <c r="K4" s="1897"/>
      <c r="L4" s="1897"/>
      <c r="M4" s="1898"/>
      <c r="N4" s="1010"/>
      <c r="O4" s="171"/>
      <c r="P4" s="171"/>
      <c r="Q4" s="171"/>
      <c r="R4" s="171"/>
      <c r="S4" s="171"/>
      <c r="T4" s="171"/>
      <c r="U4" s="171"/>
      <c r="V4" s="171"/>
      <c r="W4" s="171"/>
      <c r="X4" s="171"/>
      <c r="Y4" s="171"/>
      <c r="Z4" s="171"/>
    </row>
    <row r="5" spans="1:26" ht="15.75" customHeight="1" x14ac:dyDescent="0.25">
      <c r="A5" s="1895"/>
      <c r="B5" s="175" t="s">
        <v>75</v>
      </c>
      <c r="C5" s="1896" t="s">
        <v>2092</v>
      </c>
      <c r="D5" s="1897"/>
      <c r="E5" s="1897"/>
      <c r="F5" s="1897"/>
      <c r="G5" s="1897"/>
      <c r="H5" s="1897"/>
      <c r="I5" s="1897"/>
      <c r="J5" s="1897"/>
      <c r="K5" s="1897"/>
      <c r="L5" s="1897"/>
      <c r="M5" s="1898"/>
      <c r="N5" s="1010"/>
      <c r="O5" s="171"/>
      <c r="P5" s="171"/>
      <c r="Q5" s="171"/>
      <c r="R5" s="171"/>
      <c r="S5" s="171"/>
      <c r="T5" s="171"/>
      <c r="U5" s="171"/>
      <c r="V5" s="171"/>
      <c r="W5" s="171"/>
      <c r="X5" s="171"/>
      <c r="Y5" s="171"/>
      <c r="Z5" s="171"/>
    </row>
    <row r="6" spans="1:26" ht="19.5" customHeight="1" x14ac:dyDescent="0.25">
      <c r="A6" s="1895"/>
      <c r="B6" s="175" t="s">
        <v>76</v>
      </c>
      <c r="C6" s="1896" t="s">
        <v>2093</v>
      </c>
      <c r="D6" s="1897"/>
      <c r="E6" s="1897"/>
      <c r="F6" s="1897"/>
      <c r="G6" s="1897"/>
      <c r="H6" s="1897"/>
      <c r="I6" s="1897"/>
      <c r="J6" s="1897"/>
      <c r="K6" s="1897"/>
      <c r="L6" s="1897"/>
      <c r="M6" s="1898"/>
      <c r="N6" s="1010"/>
      <c r="O6" s="171"/>
      <c r="P6" s="171"/>
      <c r="Q6" s="171"/>
      <c r="R6" s="171"/>
      <c r="S6" s="171"/>
      <c r="T6" s="171"/>
      <c r="U6" s="171"/>
      <c r="V6" s="171"/>
      <c r="W6" s="171"/>
      <c r="X6" s="171"/>
      <c r="Y6" s="171"/>
      <c r="Z6" s="171"/>
    </row>
    <row r="7" spans="1:26" ht="15.75" customHeight="1" x14ac:dyDescent="0.25">
      <c r="A7" s="1895"/>
      <c r="B7" s="174" t="s">
        <v>929</v>
      </c>
      <c r="C7" s="178" t="s">
        <v>556</v>
      </c>
      <c r="D7" s="179"/>
      <c r="E7" s="178"/>
      <c r="F7" s="178"/>
      <c r="G7" s="180"/>
      <c r="H7" s="181" t="s">
        <v>79</v>
      </c>
      <c r="I7" s="1936" t="s">
        <v>150</v>
      </c>
      <c r="J7" s="1897"/>
      <c r="K7" s="1897"/>
      <c r="L7" s="1897"/>
      <c r="M7" s="1898"/>
      <c r="N7" s="1010"/>
      <c r="O7" s="171"/>
      <c r="P7" s="171"/>
      <c r="Q7" s="171"/>
      <c r="R7" s="171"/>
      <c r="S7" s="171"/>
      <c r="T7" s="171"/>
      <c r="U7" s="171"/>
      <c r="V7" s="171"/>
      <c r="W7" s="171"/>
      <c r="X7" s="171"/>
      <c r="Y7" s="171"/>
      <c r="Z7" s="171"/>
    </row>
    <row r="8" spans="1:26" ht="15.75" customHeight="1" x14ac:dyDescent="0.25">
      <c r="A8" s="1895"/>
      <c r="B8" s="1925"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95"/>
      <c r="B9" s="1906"/>
      <c r="C9" s="1937" t="s">
        <v>150</v>
      </c>
      <c r="D9" s="1920"/>
      <c r="E9" s="186"/>
      <c r="F9" s="2126"/>
      <c r="G9" s="2127"/>
      <c r="H9" s="186"/>
      <c r="I9" s="1908"/>
      <c r="J9" s="1920"/>
      <c r="K9" s="186"/>
      <c r="L9" s="2128"/>
      <c r="M9" s="2129"/>
      <c r="N9" s="1010"/>
      <c r="O9" s="171"/>
      <c r="P9" s="171"/>
      <c r="Q9" s="171"/>
      <c r="R9" s="171"/>
      <c r="S9" s="171"/>
      <c r="T9" s="171"/>
      <c r="U9" s="171"/>
      <c r="V9" s="171"/>
      <c r="W9" s="171"/>
      <c r="X9" s="171"/>
      <c r="Y9" s="171"/>
      <c r="Z9" s="171"/>
    </row>
    <row r="10" spans="1:26" ht="15.75" customHeight="1" x14ac:dyDescent="0.25">
      <c r="A10" s="1895"/>
      <c r="B10" s="1907"/>
      <c r="C10" s="1937" t="s">
        <v>84</v>
      </c>
      <c r="D10" s="1920"/>
      <c r="E10" s="189"/>
      <c r="F10" s="1908" t="s">
        <v>84</v>
      </c>
      <c r="G10" s="1920"/>
      <c r="H10" s="189"/>
      <c r="I10" s="1908" t="s">
        <v>84</v>
      </c>
      <c r="J10" s="1920"/>
      <c r="K10" s="189"/>
      <c r="L10" s="1908" t="s">
        <v>84</v>
      </c>
      <c r="M10" s="1920"/>
      <c r="N10" s="1010"/>
      <c r="O10" s="171"/>
      <c r="P10" s="171"/>
      <c r="Q10" s="171"/>
      <c r="R10" s="171"/>
      <c r="S10" s="171"/>
      <c r="T10" s="171"/>
      <c r="U10" s="171"/>
      <c r="V10" s="171"/>
      <c r="W10" s="171"/>
      <c r="X10" s="171"/>
      <c r="Y10" s="171"/>
      <c r="Z10" s="171"/>
    </row>
    <row r="11" spans="1:26" ht="45.75" customHeight="1" x14ac:dyDescent="0.25">
      <c r="A11" s="1895"/>
      <c r="B11" s="174" t="s">
        <v>85</v>
      </c>
      <c r="C11" s="1896" t="s">
        <v>2094</v>
      </c>
      <c r="D11" s="1897"/>
      <c r="E11" s="1897"/>
      <c r="F11" s="1897"/>
      <c r="G11" s="1897"/>
      <c r="H11" s="1897"/>
      <c r="I11" s="1897"/>
      <c r="J11" s="1897"/>
      <c r="K11" s="1897"/>
      <c r="L11" s="1897"/>
      <c r="M11" s="1898"/>
      <c r="N11" s="1010"/>
      <c r="O11" s="171"/>
      <c r="P11" s="171"/>
      <c r="Q11" s="171"/>
      <c r="R11" s="171"/>
      <c r="S11" s="171"/>
      <c r="T11" s="171"/>
      <c r="U11" s="171"/>
      <c r="V11" s="171"/>
      <c r="W11" s="171"/>
      <c r="X11" s="171"/>
      <c r="Y11" s="171"/>
      <c r="Z11" s="171"/>
    </row>
    <row r="12" spans="1:26" ht="239.25" customHeight="1" x14ac:dyDescent="0.25">
      <c r="A12" s="1895"/>
      <c r="B12" s="174" t="s">
        <v>1021</v>
      </c>
      <c r="C12" s="1896" t="s">
        <v>2095</v>
      </c>
      <c r="D12" s="1897"/>
      <c r="E12" s="1897"/>
      <c r="F12" s="1897"/>
      <c r="G12" s="1897"/>
      <c r="H12" s="1897"/>
      <c r="I12" s="1897"/>
      <c r="J12" s="1897"/>
      <c r="K12" s="1897"/>
      <c r="L12" s="1897"/>
      <c r="M12" s="1898"/>
      <c r="N12" s="1010"/>
      <c r="O12" s="171"/>
      <c r="P12" s="171"/>
      <c r="Q12" s="171"/>
      <c r="R12" s="171"/>
      <c r="S12" s="171"/>
      <c r="T12" s="171"/>
      <c r="U12" s="171"/>
      <c r="V12" s="171"/>
      <c r="W12" s="171"/>
      <c r="X12" s="171"/>
      <c r="Y12" s="171"/>
      <c r="Z12" s="171"/>
    </row>
    <row r="13" spans="1:26" ht="60.75" customHeight="1" x14ac:dyDescent="0.25">
      <c r="A13" s="1895"/>
      <c r="B13" s="174" t="s">
        <v>1023</v>
      </c>
      <c r="C13" s="1896" t="s">
        <v>2096</v>
      </c>
      <c r="D13" s="1897"/>
      <c r="E13" s="1897"/>
      <c r="F13" s="1897"/>
      <c r="G13" s="1897"/>
      <c r="H13" s="1897"/>
      <c r="I13" s="1897"/>
      <c r="J13" s="1897"/>
      <c r="K13" s="1897"/>
      <c r="L13" s="1897"/>
      <c r="M13" s="1898"/>
      <c r="N13" s="1010"/>
      <c r="O13" s="171"/>
      <c r="P13" s="171"/>
      <c r="Q13" s="171"/>
      <c r="R13" s="171"/>
      <c r="S13" s="171"/>
      <c r="T13" s="171"/>
      <c r="U13" s="171"/>
      <c r="V13" s="171"/>
      <c r="W13" s="171"/>
      <c r="X13" s="171"/>
      <c r="Y13" s="171"/>
      <c r="Z13" s="171"/>
    </row>
    <row r="14" spans="1:26" ht="47.25" customHeight="1" x14ac:dyDescent="0.25">
      <c r="A14" s="1895"/>
      <c r="B14" s="1925" t="s">
        <v>1025</v>
      </c>
      <c r="C14" s="1926" t="s">
        <v>551</v>
      </c>
      <c r="D14" s="1911"/>
      <c r="E14" s="190" t="s">
        <v>1026</v>
      </c>
      <c r="F14" s="1910" t="s">
        <v>552</v>
      </c>
      <c r="G14" s="1897"/>
      <c r="H14" s="1897"/>
      <c r="I14" s="1897"/>
      <c r="J14" s="1897"/>
      <c r="K14" s="1897"/>
      <c r="L14" s="1897"/>
      <c r="M14" s="1898"/>
      <c r="N14" s="1010"/>
      <c r="O14" s="171"/>
      <c r="P14" s="171"/>
      <c r="Q14" s="171"/>
      <c r="R14" s="171"/>
      <c r="S14" s="171"/>
      <c r="T14" s="171"/>
      <c r="U14" s="171"/>
      <c r="V14" s="171"/>
      <c r="W14" s="171"/>
      <c r="X14" s="171"/>
      <c r="Y14" s="171"/>
      <c r="Z14" s="171"/>
    </row>
    <row r="15" spans="1:26" ht="15.75" customHeight="1" x14ac:dyDescent="0.25">
      <c r="A15" s="1895"/>
      <c r="B15" s="1906"/>
      <c r="C15" s="1926"/>
      <c r="D15" s="1897"/>
      <c r="E15" s="1897"/>
      <c r="F15" s="1897"/>
      <c r="G15" s="1897"/>
      <c r="H15" s="1897"/>
      <c r="I15" s="1897"/>
      <c r="J15" s="1897"/>
      <c r="K15" s="1897"/>
      <c r="L15" s="1897"/>
      <c r="M15" s="1898"/>
      <c r="N15" s="1010"/>
      <c r="O15" s="171"/>
      <c r="P15" s="171"/>
      <c r="Q15" s="171"/>
      <c r="R15" s="171"/>
      <c r="S15" s="171"/>
      <c r="T15" s="171"/>
      <c r="U15" s="171"/>
      <c r="V15" s="171"/>
      <c r="W15" s="171"/>
      <c r="X15" s="171"/>
      <c r="Y15" s="171"/>
      <c r="Z15" s="171"/>
    </row>
    <row r="16" spans="1:26" ht="15.75" customHeight="1" x14ac:dyDescent="0.25">
      <c r="A16" s="1904" t="s">
        <v>48</v>
      </c>
      <c r="B16" s="191" t="s">
        <v>87</v>
      </c>
      <c r="C16" s="1896" t="s">
        <v>2097</v>
      </c>
      <c r="D16" s="1897"/>
      <c r="E16" s="1897"/>
      <c r="F16" s="1897"/>
      <c r="G16" s="1897"/>
      <c r="H16" s="1897"/>
      <c r="I16" s="1897"/>
      <c r="J16" s="1897"/>
      <c r="K16" s="1897"/>
      <c r="L16" s="1897"/>
      <c r="M16" s="1898"/>
      <c r="N16" s="1010"/>
      <c r="O16" s="171"/>
      <c r="P16" s="171"/>
      <c r="Q16" s="171"/>
      <c r="R16" s="171"/>
      <c r="S16" s="171"/>
      <c r="T16" s="171"/>
      <c r="U16" s="171"/>
      <c r="V16" s="171"/>
      <c r="W16" s="171"/>
      <c r="X16" s="171"/>
      <c r="Y16" s="171"/>
      <c r="Z16" s="171"/>
    </row>
    <row r="17" spans="1:26" ht="43.5" customHeight="1" x14ac:dyDescent="0.25">
      <c r="A17" s="1895"/>
      <c r="B17" s="191" t="s">
        <v>1028</v>
      </c>
      <c r="C17" s="1896" t="s">
        <v>2098</v>
      </c>
      <c r="D17" s="1897"/>
      <c r="E17" s="1897"/>
      <c r="F17" s="1897"/>
      <c r="G17" s="1897"/>
      <c r="H17" s="1897"/>
      <c r="I17" s="1897"/>
      <c r="J17" s="1897"/>
      <c r="K17" s="1897"/>
      <c r="L17" s="1897"/>
      <c r="M17" s="1898"/>
      <c r="N17" s="1010"/>
      <c r="O17" s="171"/>
      <c r="P17" s="171"/>
      <c r="Q17" s="171"/>
      <c r="R17" s="171"/>
      <c r="S17" s="171"/>
      <c r="T17" s="171"/>
      <c r="U17" s="171"/>
      <c r="V17" s="171"/>
      <c r="W17" s="171"/>
      <c r="X17" s="171"/>
      <c r="Y17" s="171"/>
      <c r="Z17" s="171"/>
    </row>
    <row r="18" spans="1:26" ht="8.25" customHeight="1" x14ac:dyDescent="0.25">
      <c r="A18" s="1895"/>
      <c r="B18" s="1905"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95"/>
      <c r="B19" s="1906"/>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95"/>
      <c r="B20" s="1906"/>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95"/>
      <c r="B21" s="1906"/>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95"/>
      <c r="B22" s="1906"/>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33" customHeight="1" x14ac:dyDescent="0.25">
      <c r="A23" s="1895"/>
      <c r="B23" s="1906"/>
      <c r="C23" s="199" t="s">
        <v>99</v>
      </c>
      <c r="D23" s="203" t="s">
        <v>100</v>
      </c>
      <c r="E23" s="201" t="s">
        <v>101</v>
      </c>
      <c r="F23" s="2126" t="s">
        <v>2099</v>
      </c>
      <c r="G23" s="2126"/>
      <c r="H23" s="2126"/>
      <c r="I23" s="2126"/>
      <c r="J23" s="2126"/>
      <c r="K23" s="2126"/>
      <c r="L23" s="2126"/>
      <c r="M23" s="2133"/>
      <c r="N23" s="1010"/>
      <c r="O23" s="171"/>
      <c r="P23" s="171"/>
      <c r="Q23" s="171"/>
      <c r="R23" s="171"/>
      <c r="S23" s="171"/>
      <c r="T23" s="171"/>
      <c r="U23" s="171"/>
      <c r="V23" s="171"/>
      <c r="W23" s="171"/>
      <c r="X23" s="171"/>
      <c r="Y23" s="171"/>
      <c r="Z23" s="171"/>
    </row>
    <row r="24" spans="1:26" ht="15.75" x14ac:dyDescent="0.25">
      <c r="A24" s="1895"/>
      <c r="B24" s="1907"/>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95"/>
      <c r="B25" s="1905"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95"/>
      <c r="B26" s="1906"/>
      <c r="C26" s="199" t="s">
        <v>104</v>
      </c>
      <c r="D26" s="203"/>
      <c r="E26" s="208"/>
      <c r="F26" s="201" t="s">
        <v>105</v>
      </c>
      <c r="G26" s="202"/>
      <c r="H26" s="208"/>
      <c r="I26" s="201" t="s">
        <v>106</v>
      </c>
      <c r="J26" s="202" t="s">
        <v>933</v>
      </c>
      <c r="K26" s="208"/>
      <c r="L26" s="187"/>
      <c r="M26" s="188"/>
      <c r="N26" s="1010"/>
      <c r="O26" s="171"/>
      <c r="P26" s="171"/>
      <c r="Q26" s="171"/>
      <c r="R26" s="171"/>
      <c r="S26" s="171"/>
      <c r="T26" s="171"/>
      <c r="U26" s="171"/>
      <c r="V26" s="171"/>
      <c r="W26" s="171"/>
      <c r="X26" s="171"/>
      <c r="Y26" s="171"/>
      <c r="Z26" s="171"/>
    </row>
    <row r="27" spans="1:26" ht="15.75" customHeight="1" x14ac:dyDescent="0.25">
      <c r="A27" s="1895"/>
      <c r="B27" s="1906"/>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95"/>
      <c r="B28" s="1907"/>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95"/>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95"/>
      <c r="B30" s="214"/>
      <c r="C30" s="218" t="s">
        <v>110</v>
      </c>
      <c r="D30" s="219">
        <v>1</v>
      </c>
      <c r="E30" s="208"/>
      <c r="F30" s="220" t="s">
        <v>112</v>
      </c>
      <c r="G30" s="203">
        <v>2022</v>
      </c>
      <c r="H30" s="208"/>
      <c r="I30" s="220" t="s">
        <v>113</v>
      </c>
      <c r="J30" s="1910" t="s">
        <v>2013</v>
      </c>
      <c r="K30" s="1946"/>
      <c r="L30" s="223"/>
      <c r="M30" s="224"/>
      <c r="N30" s="1010"/>
      <c r="O30" s="171"/>
      <c r="P30" s="171"/>
      <c r="Q30" s="171"/>
      <c r="R30" s="171"/>
      <c r="S30" s="171"/>
      <c r="T30" s="171"/>
      <c r="U30" s="171"/>
      <c r="V30" s="171"/>
      <c r="W30" s="171"/>
      <c r="X30" s="171"/>
      <c r="Y30" s="171"/>
      <c r="Z30" s="171"/>
    </row>
    <row r="31" spans="1:26" ht="15.75" customHeight="1" x14ac:dyDescent="0.25">
      <c r="A31" s="1895"/>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95"/>
      <c r="B32" s="1905"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95"/>
      <c r="B33" s="1906"/>
      <c r="C33" s="227" t="s">
        <v>115</v>
      </c>
      <c r="D33" s="202">
        <v>2022</v>
      </c>
      <c r="E33" s="228"/>
      <c r="F33" s="208" t="s">
        <v>116</v>
      </c>
      <c r="G33" s="229" t="s">
        <v>997</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95"/>
      <c r="B34" s="1907"/>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95"/>
      <c r="B35" s="190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95"/>
      <c r="B36" s="1906"/>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95"/>
      <c r="B37" s="1906"/>
      <c r="C37" s="199"/>
      <c r="D37" s="221">
        <v>1</v>
      </c>
      <c r="E37" s="223"/>
      <c r="F37" s="221">
        <v>1</v>
      </c>
      <c r="G37" s="223"/>
      <c r="H37" s="221">
        <v>1</v>
      </c>
      <c r="I37" s="223"/>
      <c r="J37" s="221">
        <v>1</v>
      </c>
      <c r="K37" s="223"/>
      <c r="L37" s="221">
        <v>1</v>
      </c>
      <c r="M37" s="237"/>
      <c r="N37" s="171"/>
      <c r="O37" s="171"/>
      <c r="P37" s="171"/>
      <c r="Q37" s="171"/>
      <c r="R37" s="171"/>
      <c r="S37" s="171"/>
      <c r="T37" s="171"/>
      <c r="U37" s="171"/>
      <c r="V37" s="171"/>
      <c r="W37" s="171"/>
      <c r="X37" s="171"/>
      <c r="Y37" s="171"/>
      <c r="Z37" s="171"/>
    </row>
    <row r="38" spans="1:26" ht="15.75" customHeight="1" x14ac:dyDescent="0.25">
      <c r="A38" s="1895"/>
      <c r="B38" s="1906"/>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95"/>
      <c r="B39" s="1906"/>
      <c r="C39" s="199"/>
      <c r="D39" s="221">
        <v>1</v>
      </c>
      <c r="E39" s="223"/>
      <c r="F39" s="221">
        <v>1</v>
      </c>
      <c r="G39" s="223"/>
      <c r="H39" s="221">
        <v>1</v>
      </c>
      <c r="I39" s="223"/>
      <c r="J39" s="221">
        <v>1</v>
      </c>
      <c r="K39" s="223"/>
      <c r="L39" s="221">
        <v>1</v>
      </c>
      <c r="M39" s="237"/>
      <c r="N39" s="171"/>
      <c r="O39" s="171"/>
      <c r="P39" s="171"/>
      <c r="Q39" s="171"/>
      <c r="R39" s="171"/>
      <c r="S39" s="171"/>
      <c r="T39" s="171"/>
      <c r="U39" s="171"/>
      <c r="V39" s="171"/>
      <c r="W39" s="171"/>
      <c r="X39" s="171"/>
      <c r="Y39" s="171"/>
      <c r="Z39" s="171"/>
    </row>
    <row r="40" spans="1:26" ht="15.75" customHeight="1" x14ac:dyDescent="0.25">
      <c r="A40" s="1895"/>
      <c r="B40" s="1906"/>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95"/>
      <c r="B41" s="1906"/>
      <c r="C41" s="199"/>
      <c r="D41" s="221">
        <v>1</v>
      </c>
      <c r="E41" s="223"/>
      <c r="F41" s="221">
        <v>1</v>
      </c>
      <c r="G41" s="223"/>
      <c r="H41" s="221">
        <v>1</v>
      </c>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95"/>
      <c r="B42" s="1906"/>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95"/>
      <c r="B43" s="1906"/>
      <c r="C43" s="199"/>
      <c r="D43" s="238"/>
      <c r="E43" s="223"/>
      <c r="F43" s="1910">
        <v>13</v>
      </c>
      <c r="G43" s="1911"/>
      <c r="H43" s="1912"/>
      <c r="I43" s="1913"/>
      <c r="J43" s="241"/>
      <c r="K43" s="208"/>
      <c r="L43" s="241"/>
      <c r="M43" s="224"/>
      <c r="N43" s="171"/>
      <c r="O43" s="171"/>
      <c r="P43" s="171"/>
      <c r="Q43" s="171"/>
      <c r="R43" s="171"/>
      <c r="S43" s="171"/>
      <c r="T43" s="171"/>
      <c r="U43" s="171"/>
      <c r="V43" s="171"/>
      <c r="W43" s="171"/>
      <c r="X43" s="171"/>
      <c r="Y43" s="171"/>
      <c r="Z43" s="171"/>
    </row>
    <row r="44" spans="1:26" ht="15.75" customHeight="1" x14ac:dyDescent="0.25">
      <c r="A44" s="1895"/>
      <c r="B44" s="1906"/>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95"/>
      <c r="B45" s="1905"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95"/>
      <c r="B46" s="1906"/>
      <c r="C46" s="244"/>
      <c r="D46" s="245" t="s">
        <v>135</v>
      </c>
      <c r="E46" s="246" t="s">
        <v>136</v>
      </c>
      <c r="F46" s="1914" t="s">
        <v>137</v>
      </c>
      <c r="G46" s="1916"/>
      <c r="H46" s="1917"/>
      <c r="I46" s="1917"/>
      <c r="J46" s="1918"/>
      <c r="K46" s="247" t="s">
        <v>101</v>
      </c>
      <c r="L46" s="1922"/>
      <c r="M46" s="1923"/>
      <c r="N46" s="171"/>
      <c r="O46" s="171"/>
      <c r="P46" s="171"/>
      <c r="Q46" s="171"/>
      <c r="R46" s="171"/>
      <c r="S46" s="171"/>
      <c r="T46" s="171"/>
      <c r="U46" s="171"/>
      <c r="V46" s="171"/>
      <c r="W46" s="171"/>
      <c r="X46" s="171"/>
      <c r="Y46" s="171"/>
      <c r="Z46" s="171"/>
    </row>
    <row r="47" spans="1:26" ht="15.75" customHeight="1" x14ac:dyDescent="0.25">
      <c r="A47" s="1895"/>
      <c r="B47" s="1906"/>
      <c r="C47" s="244"/>
      <c r="D47" s="248"/>
      <c r="E47" s="202" t="s">
        <v>933</v>
      </c>
      <c r="F47" s="1915"/>
      <c r="G47" s="1919"/>
      <c r="H47" s="1920"/>
      <c r="I47" s="1920"/>
      <c r="J47" s="1921"/>
      <c r="K47" s="187"/>
      <c r="L47" s="1919"/>
      <c r="M47" s="1924"/>
      <c r="N47" s="171"/>
      <c r="O47" s="171"/>
      <c r="P47" s="171"/>
      <c r="Q47" s="171"/>
      <c r="R47" s="171"/>
      <c r="S47" s="171"/>
      <c r="T47" s="171"/>
      <c r="U47" s="171"/>
      <c r="V47" s="171"/>
      <c r="W47" s="171"/>
      <c r="X47" s="171"/>
      <c r="Y47" s="171"/>
      <c r="Z47" s="171"/>
    </row>
    <row r="48" spans="1:26" ht="15.75" customHeight="1" x14ac:dyDescent="0.25">
      <c r="A48" s="1895"/>
      <c r="B48" s="1907"/>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60.75" customHeight="1" x14ac:dyDescent="0.25">
      <c r="A49" s="1895"/>
      <c r="B49" s="174" t="s">
        <v>139</v>
      </c>
      <c r="C49" s="1896" t="s">
        <v>1573</v>
      </c>
      <c r="D49" s="1897"/>
      <c r="E49" s="1897"/>
      <c r="F49" s="1897"/>
      <c r="G49" s="1897"/>
      <c r="H49" s="1897"/>
      <c r="I49" s="1897"/>
      <c r="J49" s="1897"/>
      <c r="K49" s="1897"/>
      <c r="L49" s="1897"/>
      <c r="M49" s="1898"/>
      <c r="N49" s="171"/>
      <c r="O49" s="171"/>
      <c r="P49" s="171"/>
      <c r="Q49" s="171"/>
      <c r="R49" s="171"/>
      <c r="S49" s="171"/>
      <c r="T49" s="171"/>
      <c r="U49" s="171"/>
      <c r="V49" s="171"/>
      <c r="W49" s="171"/>
      <c r="X49" s="171"/>
      <c r="Y49" s="171"/>
      <c r="Z49" s="171"/>
    </row>
    <row r="50" spans="1:26" ht="15.75" customHeight="1" x14ac:dyDescent="0.25">
      <c r="A50" s="1895"/>
      <c r="B50" s="191" t="s">
        <v>141</v>
      </c>
      <c r="C50" s="1896" t="s">
        <v>2100</v>
      </c>
      <c r="D50" s="1897"/>
      <c r="E50" s="1897"/>
      <c r="F50" s="1897"/>
      <c r="G50" s="1897"/>
      <c r="H50" s="1897"/>
      <c r="I50" s="1897"/>
      <c r="J50" s="1897"/>
      <c r="K50" s="1897"/>
      <c r="L50" s="1897"/>
      <c r="M50" s="1898"/>
      <c r="N50" s="171"/>
      <c r="O50" s="171"/>
      <c r="P50" s="171"/>
      <c r="Q50" s="171"/>
      <c r="R50" s="171"/>
      <c r="S50" s="171"/>
      <c r="T50" s="171"/>
      <c r="U50" s="171"/>
      <c r="V50" s="171"/>
      <c r="W50" s="171"/>
      <c r="X50" s="171"/>
      <c r="Y50" s="171"/>
      <c r="Z50" s="171"/>
    </row>
    <row r="51" spans="1:26" ht="15.75" customHeight="1" x14ac:dyDescent="0.25">
      <c r="A51" s="1895"/>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95"/>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94" t="s">
        <v>60</v>
      </c>
      <c r="B53" s="253" t="s">
        <v>145</v>
      </c>
      <c r="C53" s="1896" t="s">
        <v>558</v>
      </c>
      <c r="D53" s="1897"/>
      <c r="E53" s="1897"/>
      <c r="F53" s="1897"/>
      <c r="G53" s="1897"/>
      <c r="H53" s="1897"/>
      <c r="I53" s="1897"/>
      <c r="J53" s="1897"/>
      <c r="K53" s="1897"/>
      <c r="L53" s="1897"/>
      <c r="M53" s="1898"/>
      <c r="N53" s="171"/>
      <c r="O53" s="171"/>
      <c r="P53" s="171"/>
      <c r="Q53" s="171"/>
      <c r="R53" s="171"/>
      <c r="S53" s="171"/>
      <c r="T53" s="171"/>
      <c r="U53" s="171"/>
      <c r="V53" s="171"/>
      <c r="W53" s="171"/>
      <c r="X53" s="171"/>
      <c r="Y53" s="171"/>
      <c r="Z53" s="171"/>
    </row>
    <row r="54" spans="1:26" ht="15.75" customHeight="1" x14ac:dyDescent="0.25">
      <c r="A54" s="1895"/>
      <c r="B54" s="253" t="s">
        <v>147</v>
      </c>
      <c r="C54" s="1896" t="s">
        <v>1575</v>
      </c>
      <c r="D54" s="1897"/>
      <c r="E54" s="1897"/>
      <c r="F54" s="1897"/>
      <c r="G54" s="1897"/>
      <c r="H54" s="1897"/>
      <c r="I54" s="1897"/>
      <c r="J54" s="1897"/>
      <c r="K54" s="1897"/>
      <c r="L54" s="1897"/>
      <c r="M54" s="1898"/>
      <c r="N54" s="171"/>
      <c r="O54" s="171"/>
      <c r="P54" s="171"/>
      <c r="Q54" s="171"/>
      <c r="R54" s="171"/>
      <c r="S54" s="171"/>
      <c r="T54" s="171"/>
      <c r="U54" s="171"/>
      <c r="V54" s="171"/>
      <c r="W54" s="171"/>
      <c r="X54" s="171"/>
      <c r="Y54" s="171"/>
      <c r="Z54" s="171"/>
    </row>
    <row r="55" spans="1:26" ht="15.75" customHeight="1" x14ac:dyDescent="0.25">
      <c r="A55" s="1895"/>
      <c r="B55" s="253" t="s">
        <v>149</v>
      </c>
      <c r="C55" s="1896" t="s">
        <v>150</v>
      </c>
      <c r="D55" s="1897"/>
      <c r="E55" s="1897"/>
      <c r="F55" s="1897"/>
      <c r="G55" s="1897"/>
      <c r="H55" s="1897"/>
      <c r="I55" s="1897"/>
      <c r="J55" s="1897"/>
      <c r="K55" s="1897"/>
      <c r="L55" s="1897"/>
      <c r="M55" s="1898"/>
      <c r="N55" s="171"/>
      <c r="O55" s="171"/>
      <c r="P55" s="171"/>
      <c r="Q55" s="171"/>
      <c r="R55" s="171"/>
      <c r="S55" s="171"/>
      <c r="T55" s="171"/>
      <c r="U55" s="171"/>
      <c r="V55" s="171"/>
      <c r="W55" s="171"/>
      <c r="X55" s="171"/>
      <c r="Y55" s="171"/>
      <c r="Z55" s="171"/>
    </row>
    <row r="56" spans="1:26" ht="15.75" customHeight="1" x14ac:dyDescent="0.25">
      <c r="A56" s="1895"/>
      <c r="B56" s="254" t="s">
        <v>151</v>
      </c>
      <c r="C56" s="1896" t="s">
        <v>557</v>
      </c>
      <c r="D56" s="1897"/>
      <c r="E56" s="1897"/>
      <c r="F56" s="1897"/>
      <c r="G56" s="1897"/>
      <c r="H56" s="1897"/>
      <c r="I56" s="1897"/>
      <c r="J56" s="1897"/>
      <c r="K56" s="1897"/>
      <c r="L56" s="1897"/>
      <c r="M56" s="1898"/>
      <c r="N56" s="171"/>
      <c r="O56" s="171"/>
      <c r="P56" s="171"/>
      <c r="Q56" s="171"/>
      <c r="R56" s="171"/>
      <c r="S56" s="171"/>
      <c r="T56" s="171"/>
      <c r="U56" s="171"/>
      <c r="V56" s="171"/>
      <c r="W56" s="171"/>
      <c r="X56" s="171"/>
      <c r="Y56" s="171"/>
      <c r="Z56" s="171"/>
    </row>
    <row r="57" spans="1:26" ht="15.75" customHeight="1" x14ac:dyDescent="0.25">
      <c r="A57" s="1895"/>
      <c r="B57" s="253" t="s">
        <v>153</v>
      </c>
      <c r="C57" s="1594" t="s">
        <v>559</v>
      </c>
      <c r="D57" s="1897"/>
      <c r="E57" s="1897"/>
      <c r="F57" s="1897"/>
      <c r="G57" s="1897"/>
      <c r="H57" s="1897"/>
      <c r="I57" s="1897"/>
      <c r="J57" s="1897"/>
      <c r="K57" s="1897"/>
      <c r="L57" s="1897"/>
      <c r="M57" s="1898"/>
      <c r="N57" s="171"/>
      <c r="O57" s="171"/>
      <c r="P57" s="171"/>
      <c r="Q57" s="171"/>
      <c r="R57" s="171"/>
      <c r="S57" s="171"/>
      <c r="T57" s="171"/>
      <c r="U57" s="171"/>
      <c r="V57" s="171"/>
      <c r="W57" s="171"/>
      <c r="X57" s="171"/>
      <c r="Y57" s="171"/>
      <c r="Z57" s="171"/>
    </row>
    <row r="58" spans="1:26" ht="15.75" customHeight="1" thickBot="1" x14ac:dyDescent="0.3">
      <c r="A58" s="1903"/>
      <c r="B58" s="253" t="s">
        <v>155</v>
      </c>
      <c r="C58" s="2533"/>
      <c r="D58" s="2534"/>
      <c r="E58" s="2534"/>
      <c r="F58" s="2534"/>
      <c r="G58" s="2534"/>
      <c r="H58" s="2534"/>
      <c r="I58" s="2534"/>
      <c r="J58" s="2534"/>
      <c r="K58" s="2534"/>
      <c r="L58" s="2534"/>
      <c r="M58" s="2535"/>
      <c r="N58" s="171"/>
      <c r="O58" s="171"/>
      <c r="P58" s="171"/>
      <c r="Q58" s="171"/>
      <c r="R58" s="171"/>
      <c r="S58" s="171"/>
      <c r="T58" s="171"/>
      <c r="U58" s="171"/>
      <c r="V58" s="171"/>
      <c r="W58" s="171"/>
      <c r="X58" s="171"/>
      <c r="Y58" s="171"/>
      <c r="Z58" s="171"/>
    </row>
    <row r="59" spans="1:26" ht="15.75" customHeight="1" x14ac:dyDescent="0.25">
      <c r="A59" s="1894" t="s">
        <v>156</v>
      </c>
      <c r="B59" s="255" t="s">
        <v>157</v>
      </c>
      <c r="C59" s="1896"/>
      <c r="D59" s="1897"/>
      <c r="E59" s="1897"/>
      <c r="F59" s="1897"/>
      <c r="G59" s="1897"/>
      <c r="H59" s="1897"/>
      <c r="I59" s="1897"/>
      <c r="J59" s="1897"/>
      <c r="K59" s="1897"/>
      <c r="L59" s="1897"/>
      <c r="M59" s="1898"/>
      <c r="N59" s="171"/>
      <c r="O59" s="171"/>
      <c r="P59" s="171"/>
      <c r="Q59" s="171"/>
      <c r="R59" s="171"/>
      <c r="S59" s="171"/>
      <c r="T59" s="171"/>
      <c r="U59" s="171"/>
      <c r="V59" s="171"/>
      <c r="W59" s="171"/>
      <c r="X59" s="171"/>
      <c r="Y59" s="171"/>
      <c r="Z59" s="171"/>
    </row>
    <row r="60" spans="1:26" ht="30" customHeight="1" x14ac:dyDescent="0.25">
      <c r="A60" s="1895"/>
      <c r="B60" s="255" t="s">
        <v>158</v>
      </c>
      <c r="C60" s="1896"/>
      <c r="D60" s="1942"/>
      <c r="E60" s="1942"/>
      <c r="F60" s="1942"/>
      <c r="G60" s="1942"/>
      <c r="H60" s="1942"/>
      <c r="I60" s="1942"/>
      <c r="J60" s="1942"/>
      <c r="K60" s="1942"/>
      <c r="L60" s="1942"/>
      <c r="M60" s="1943"/>
      <c r="N60" s="171"/>
      <c r="O60" s="171"/>
      <c r="P60" s="171"/>
      <c r="Q60" s="171"/>
      <c r="R60" s="171"/>
      <c r="S60" s="171"/>
      <c r="T60" s="171"/>
      <c r="U60" s="171"/>
      <c r="V60" s="171"/>
      <c r="W60" s="171"/>
      <c r="X60" s="171"/>
      <c r="Y60" s="171"/>
      <c r="Z60" s="171"/>
    </row>
    <row r="61" spans="1:26" ht="30" customHeight="1" thickBot="1" x14ac:dyDescent="0.3">
      <c r="A61" s="1895"/>
      <c r="B61" s="256" t="s">
        <v>79</v>
      </c>
      <c r="C61" s="1896"/>
      <c r="D61" s="1897"/>
      <c r="E61" s="1897"/>
      <c r="F61" s="1897"/>
      <c r="G61" s="1897"/>
      <c r="H61" s="1897"/>
      <c r="I61" s="1897"/>
      <c r="J61" s="1897"/>
      <c r="K61" s="1897"/>
      <c r="L61" s="1897"/>
      <c r="M61" s="1898"/>
      <c r="N61" s="171"/>
      <c r="O61" s="171"/>
      <c r="P61" s="171"/>
      <c r="Q61" s="171"/>
      <c r="R61" s="171"/>
      <c r="S61" s="171"/>
      <c r="T61" s="171"/>
      <c r="U61" s="171"/>
      <c r="V61" s="171"/>
      <c r="W61" s="171"/>
      <c r="X61" s="171"/>
      <c r="Y61" s="171"/>
      <c r="Z61" s="171"/>
    </row>
    <row r="62" spans="1:26" ht="15.75" customHeight="1" thickBot="1" x14ac:dyDescent="0.3">
      <c r="A62" s="257" t="s">
        <v>64</v>
      </c>
      <c r="B62" s="258"/>
      <c r="C62" s="1900"/>
      <c r="D62" s="1901"/>
      <c r="E62" s="1901"/>
      <c r="F62" s="1901"/>
      <c r="G62" s="1901"/>
      <c r="H62" s="1901"/>
      <c r="I62" s="1901"/>
      <c r="J62" s="1901"/>
      <c r="K62" s="1901"/>
      <c r="L62" s="1901"/>
      <c r="M62" s="1902"/>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J30:K30"/>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hyperlinks>
    <hyperlink ref="C57" r:id="rId1" xr:uid="{00000000-0004-0000-5E00-000000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5" tint="0.39997558519241921"/>
  </sheetPr>
  <dimension ref="A1:Z62"/>
  <sheetViews>
    <sheetView topLeftCell="A30" zoomScale="80" zoomScaleNormal="80" workbookViewId="0">
      <selection activeCell="C49" sqref="C49:M49"/>
    </sheetView>
  </sheetViews>
  <sheetFormatPr baseColWidth="10" defaultColWidth="11.42578125" defaultRowHeight="15.75" x14ac:dyDescent="0.25"/>
  <cols>
    <col min="1" max="1" width="25.140625" style="1" customWidth="1"/>
    <col min="2" max="2" width="42.85546875" style="2" customWidth="1"/>
    <col min="3" max="3" width="9.140625" style="1" bestFit="1" customWidth="1"/>
    <col min="4" max="4" width="24" style="1" customWidth="1"/>
    <col min="5" max="16384" width="11.42578125" style="1"/>
  </cols>
  <sheetData>
    <row r="1" spans="1:26" s="172" customFormat="1" ht="15.75" customHeight="1" thickBot="1" x14ac:dyDescent="0.3">
      <c r="A1" s="167"/>
      <c r="B1" s="168" t="s">
        <v>2101</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6.5" customHeight="1" x14ac:dyDescent="0.25">
      <c r="A2" s="1542" t="s">
        <v>67</v>
      </c>
      <c r="B2" s="106" t="s">
        <v>68</v>
      </c>
      <c r="C2" s="2557" t="s">
        <v>2102</v>
      </c>
      <c r="D2" s="2558"/>
      <c r="E2" s="2558"/>
      <c r="F2" s="2558"/>
      <c r="G2" s="2558"/>
      <c r="H2" s="2558"/>
      <c r="I2" s="2558"/>
      <c r="J2" s="2558"/>
      <c r="K2" s="2558"/>
      <c r="L2" s="2558"/>
      <c r="M2" s="2559"/>
    </row>
    <row r="3" spans="1:26" ht="64.5" customHeight="1" x14ac:dyDescent="0.25">
      <c r="A3" s="1543"/>
      <c r="B3" s="13" t="s">
        <v>1016</v>
      </c>
      <c r="C3" s="2053" t="s">
        <v>886</v>
      </c>
      <c r="D3" s="2054"/>
      <c r="E3" s="2054"/>
      <c r="F3" s="2054"/>
      <c r="G3" s="2054"/>
      <c r="H3" s="2054"/>
      <c r="I3" s="2054"/>
      <c r="J3" s="2054"/>
      <c r="K3" s="2054"/>
      <c r="L3" s="2054"/>
      <c r="M3" s="2055"/>
    </row>
    <row r="4" spans="1:26" ht="69" customHeight="1" x14ac:dyDescent="0.25">
      <c r="A4" s="1543"/>
      <c r="B4" s="65" t="s">
        <v>72</v>
      </c>
      <c r="C4" s="1849" t="s">
        <v>448</v>
      </c>
      <c r="D4" s="1850"/>
      <c r="E4" s="2056"/>
      <c r="F4" s="1553" t="s">
        <v>74</v>
      </c>
      <c r="G4" s="1554"/>
      <c r="H4" s="162">
        <v>59</v>
      </c>
      <c r="I4" s="101"/>
      <c r="J4" s="101"/>
      <c r="K4" s="101"/>
      <c r="L4" s="101"/>
      <c r="M4" s="100"/>
    </row>
    <row r="5" spans="1:26" ht="50.25" customHeight="1" x14ac:dyDescent="0.25">
      <c r="A5" s="1543"/>
      <c r="B5" s="65" t="s">
        <v>75</v>
      </c>
      <c r="C5" s="928" t="s">
        <v>1018</v>
      </c>
      <c r="D5" s="567"/>
      <c r="E5" s="567"/>
      <c r="F5" s="567"/>
      <c r="G5" s="567"/>
      <c r="H5" s="567"/>
      <c r="I5" s="567"/>
      <c r="J5" s="567"/>
      <c r="K5" s="567"/>
      <c r="L5" s="567"/>
      <c r="M5" s="568"/>
    </row>
    <row r="6" spans="1:26" ht="21" customHeight="1" x14ac:dyDescent="0.25">
      <c r="A6" s="1543"/>
      <c r="B6" s="65" t="s">
        <v>76</v>
      </c>
      <c r="C6" s="1685" t="s">
        <v>1447</v>
      </c>
      <c r="D6" s="1686"/>
      <c r="E6" s="1686"/>
      <c r="F6" s="1686"/>
      <c r="G6" s="1686"/>
      <c r="H6" s="1686"/>
      <c r="I6" s="1686"/>
      <c r="J6" s="1686"/>
      <c r="K6" s="1686"/>
      <c r="L6" s="1686"/>
      <c r="M6" s="1688"/>
    </row>
    <row r="7" spans="1:26" x14ac:dyDescent="0.25">
      <c r="A7" s="1543"/>
      <c r="B7" s="13" t="s">
        <v>929</v>
      </c>
      <c r="C7" s="1" t="s">
        <v>464</v>
      </c>
      <c r="D7" s="567"/>
      <c r="E7" s="99"/>
      <c r="F7" s="99"/>
      <c r="G7" s="98"/>
      <c r="H7" s="571" t="s">
        <v>79</v>
      </c>
      <c r="I7" s="1" t="s">
        <v>1448</v>
      </c>
      <c r="J7" s="567"/>
      <c r="K7" s="567"/>
      <c r="L7" s="567"/>
      <c r="M7" s="568"/>
    </row>
    <row r="8" spans="1:26" x14ac:dyDescent="0.25">
      <c r="A8" s="1543"/>
      <c r="B8" s="1689" t="s">
        <v>77</v>
      </c>
      <c r="C8" s="96"/>
      <c r="D8" s="95"/>
      <c r="E8" s="95"/>
      <c r="F8" s="95"/>
      <c r="G8" s="95"/>
      <c r="H8" s="95"/>
      <c r="I8" s="95"/>
      <c r="J8" s="95"/>
      <c r="K8" s="95"/>
      <c r="L8" s="61"/>
      <c r="M8" s="60"/>
    </row>
    <row r="9" spans="1:26" x14ac:dyDescent="0.25">
      <c r="A9" s="1543"/>
      <c r="B9" s="1690"/>
      <c r="C9" s="1558" t="s">
        <v>1429</v>
      </c>
      <c r="D9" s="1559"/>
      <c r="E9" s="76"/>
      <c r="F9" s="1559"/>
      <c r="G9" s="1559"/>
      <c r="H9" s="76"/>
      <c r="I9" s="1559"/>
      <c r="J9" s="1559"/>
      <c r="K9" s="76"/>
      <c r="L9" s="15"/>
      <c r="M9" s="14"/>
    </row>
    <row r="10" spans="1:26" ht="16.5" thickBot="1" x14ac:dyDescent="0.3">
      <c r="A10" s="1543"/>
      <c r="B10" s="1691"/>
      <c r="C10" s="1558" t="s">
        <v>84</v>
      </c>
      <c r="D10" s="1559"/>
      <c r="E10" s="94"/>
      <c r="F10" s="1559" t="s">
        <v>84</v>
      </c>
      <c r="G10" s="1559"/>
      <c r="H10" s="94"/>
      <c r="I10" s="1559" t="s">
        <v>84</v>
      </c>
      <c r="J10" s="1559"/>
      <c r="K10" s="94"/>
      <c r="L10" s="16"/>
      <c r="M10" s="48"/>
    </row>
    <row r="11" spans="1:26" ht="40.5" customHeight="1" x14ac:dyDescent="0.25">
      <c r="A11" s="1543"/>
      <c r="B11" s="13" t="s">
        <v>85</v>
      </c>
      <c r="C11" s="2560" t="s">
        <v>2103</v>
      </c>
      <c r="D11" s="2561"/>
      <c r="E11" s="2561"/>
      <c r="F11" s="2561"/>
      <c r="G11" s="2561"/>
      <c r="H11" s="2561"/>
      <c r="I11" s="2561"/>
      <c r="J11" s="2561"/>
      <c r="K11" s="2561"/>
      <c r="L11" s="2561"/>
      <c r="M11" s="2562"/>
    </row>
    <row r="12" spans="1:26" ht="71.25" customHeight="1" x14ac:dyDescent="0.25">
      <c r="A12" s="1543"/>
      <c r="B12" s="13" t="s">
        <v>1021</v>
      </c>
      <c r="C12" s="2060" t="s">
        <v>2104</v>
      </c>
      <c r="D12" s="2061"/>
      <c r="E12" s="2061"/>
      <c r="F12" s="2061"/>
      <c r="G12" s="2061"/>
      <c r="H12" s="2061"/>
      <c r="I12" s="2061"/>
      <c r="J12" s="2061"/>
      <c r="K12" s="2061"/>
      <c r="L12" s="2061"/>
      <c r="M12" s="2062"/>
    </row>
    <row r="13" spans="1:26" ht="45" customHeight="1" x14ac:dyDescent="0.25">
      <c r="A13" s="1543"/>
      <c r="B13" s="13" t="s">
        <v>1023</v>
      </c>
      <c r="C13" s="2554" t="s">
        <v>2105</v>
      </c>
      <c r="D13" s="2555"/>
      <c r="E13" s="2555"/>
      <c r="F13" s="2555"/>
      <c r="G13" s="2555"/>
      <c r="H13" s="2555"/>
      <c r="I13" s="2555"/>
      <c r="J13" s="2555"/>
      <c r="K13" s="2555"/>
      <c r="L13" s="2555"/>
      <c r="M13" s="2556"/>
    </row>
    <row r="14" spans="1:26" ht="66.75" customHeight="1" x14ac:dyDescent="0.25">
      <c r="A14" s="1543"/>
      <c r="B14" s="1689" t="s">
        <v>1025</v>
      </c>
      <c r="C14" s="1724" t="s">
        <v>892</v>
      </c>
      <c r="D14" s="2014"/>
      <c r="E14" s="127" t="s">
        <v>1026</v>
      </c>
      <c r="F14" s="2544" t="s">
        <v>2106</v>
      </c>
      <c r="G14" s="2545"/>
      <c r="H14" s="2545"/>
      <c r="I14" s="2545"/>
      <c r="J14" s="2545"/>
      <c r="K14" s="2545"/>
      <c r="L14" s="2545"/>
      <c r="M14" s="2546"/>
    </row>
    <row r="15" spans="1:26" x14ac:dyDescent="0.25">
      <c r="A15" s="1543"/>
      <c r="B15" s="1690"/>
      <c r="C15" s="2540"/>
      <c r="D15" s="2538"/>
      <c r="E15" s="2538"/>
      <c r="F15" s="2538"/>
      <c r="G15" s="2538"/>
      <c r="H15" s="2538"/>
      <c r="I15" s="2538"/>
      <c r="J15" s="2538"/>
      <c r="K15" s="2538"/>
      <c r="L15" s="2538"/>
      <c r="M15" s="2539"/>
    </row>
    <row r="16" spans="1:26" x14ac:dyDescent="0.25">
      <c r="A16" s="1698" t="s">
        <v>48</v>
      </c>
      <c r="B16" s="12" t="s">
        <v>87</v>
      </c>
      <c r="C16" s="2547" t="s">
        <v>2107</v>
      </c>
      <c r="D16" s="2548"/>
      <c r="E16" s="2548"/>
      <c r="F16" s="2548"/>
      <c r="G16" s="2548"/>
      <c r="H16" s="2548"/>
      <c r="I16" s="2548"/>
      <c r="J16" s="2548"/>
      <c r="K16" s="2548"/>
      <c r="L16" s="2548"/>
      <c r="M16" s="2549"/>
    </row>
    <row r="17" spans="1:13" ht="56.25" customHeight="1" x14ac:dyDescent="0.25">
      <c r="A17" s="1699"/>
      <c r="B17" s="12" t="s">
        <v>1028</v>
      </c>
      <c r="C17" s="2540" t="s">
        <v>2108</v>
      </c>
      <c r="D17" s="2538"/>
      <c r="E17" s="2538"/>
      <c r="F17" s="2538"/>
      <c r="G17" s="2538"/>
      <c r="H17" s="2538"/>
      <c r="I17" s="2538"/>
      <c r="J17" s="2538"/>
      <c r="K17" s="2538"/>
      <c r="L17" s="2538"/>
      <c r="M17" s="2539"/>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ht="31.5" x14ac:dyDescent="0.25">
      <c r="A20" s="1699"/>
      <c r="B20" s="1528"/>
      <c r="C20" s="578" t="s">
        <v>90</v>
      </c>
      <c r="D20" s="579"/>
      <c r="E20" s="580" t="s">
        <v>91</v>
      </c>
      <c r="F20" s="579"/>
      <c r="G20" s="580" t="s">
        <v>92</v>
      </c>
      <c r="H20" s="579"/>
      <c r="I20" s="580" t="s">
        <v>93</v>
      </c>
      <c r="J20" s="575"/>
      <c r="K20" s="580"/>
      <c r="L20" s="580"/>
      <c r="M20" s="581"/>
    </row>
    <row r="21" spans="1:13" ht="31.5" x14ac:dyDescent="0.25">
      <c r="A21" s="1699"/>
      <c r="B21" s="1528"/>
      <c r="C21" s="578" t="s">
        <v>94</v>
      </c>
      <c r="D21" s="575"/>
      <c r="E21" s="580" t="s">
        <v>95</v>
      </c>
      <c r="F21" s="582"/>
      <c r="G21" s="580" t="s">
        <v>96</v>
      </c>
      <c r="H21" s="582"/>
      <c r="I21" s="580"/>
      <c r="J21" s="583"/>
      <c r="K21" s="580"/>
      <c r="L21" s="580"/>
      <c r="M21" s="581"/>
    </row>
    <row r="22" spans="1:13" ht="31.5" x14ac:dyDescent="0.25">
      <c r="A22" s="1699"/>
      <c r="B22" s="1528"/>
      <c r="C22" s="578" t="s">
        <v>97</v>
      </c>
      <c r="D22" s="575"/>
      <c r="E22" s="580" t="s">
        <v>98</v>
      </c>
      <c r="F22" s="575"/>
      <c r="G22" s="580"/>
      <c r="H22" s="583"/>
      <c r="I22" s="580"/>
      <c r="J22" s="583"/>
      <c r="K22" s="580"/>
      <c r="L22" s="580"/>
      <c r="M22" s="581"/>
    </row>
    <row r="23" spans="1:13" x14ac:dyDescent="0.25">
      <c r="A23" s="1699"/>
      <c r="B23" s="1528"/>
      <c r="C23" s="578" t="s">
        <v>99</v>
      </c>
      <c r="D23" s="575" t="s">
        <v>100</v>
      </c>
      <c r="E23" s="580" t="s">
        <v>1453</v>
      </c>
      <c r="F23" s="82"/>
      <c r="G23" s="82" t="s">
        <v>102</v>
      </c>
      <c r="H23" s="82"/>
      <c r="I23" s="82"/>
      <c r="J23" s="82"/>
      <c r="K23" s="82"/>
      <c r="L23" s="82"/>
      <c r="M23" s="81"/>
    </row>
    <row r="24" spans="1:13" ht="9.75" customHeight="1" x14ac:dyDescent="0.25">
      <c r="A24" s="1699"/>
      <c r="B24" s="1529"/>
      <c r="C24" s="584"/>
      <c r="D24" s="585"/>
      <c r="E24" s="585"/>
      <c r="F24" s="585"/>
      <c r="G24" s="585"/>
      <c r="H24" s="585"/>
      <c r="I24" s="585"/>
      <c r="J24" s="585"/>
      <c r="K24" s="585"/>
      <c r="L24" s="585"/>
      <c r="M24" s="586"/>
    </row>
    <row r="25" spans="1:13" x14ac:dyDescent="0.25">
      <c r="A25" s="1699"/>
      <c r="B25" s="1539" t="s">
        <v>103</v>
      </c>
      <c r="C25" s="587"/>
      <c r="D25" s="588"/>
      <c r="E25" s="588"/>
      <c r="F25" s="588"/>
      <c r="G25" s="588"/>
      <c r="H25" s="588"/>
      <c r="I25" s="588"/>
      <c r="J25" s="588"/>
      <c r="K25" s="588"/>
      <c r="L25" s="61"/>
      <c r="M25" s="60"/>
    </row>
    <row r="26" spans="1:13" x14ac:dyDescent="0.25">
      <c r="A26" s="1699"/>
      <c r="B26" s="1528"/>
      <c r="C26" s="578" t="s">
        <v>104</v>
      </c>
      <c r="D26" s="582"/>
      <c r="E26" s="589"/>
      <c r="F26" s="580" t="s">
        <v>105</v>
      </c>
      <c r="G26" s="575"/>
      <c r="H26" s="589"/>
      <c r="I26" s="580" t="s">
        <v>106</v>
      </c>
      <c r="J26" s="575" t="s">
        <v>100</v>
      </c>
      <c r="K26" s="589"/>
      <c r="L26" s="15"/>
      <c r="M26" s="14"/>
    </row>
    <row r="27" spans="1:13" x14ac:dyDescent="0.25">
      <c r="A27" s="1699"/>
      <c r="B27" s="1528"/>
      <c r="C27" s="578" t="s">
        <v>107</v>
      </c>
      <c r="D27" s="79"/>
      <c r="E27" s="15"/>
      <c r="F27" s="580" t="s">
        <v>108</v>
      </c>
      <c r="G27" s="582"/>
      <c r="H27" s="15"/>
      <c r="I27" s="77"/>
      <c r="J27" s="15"/>
      <c r="K27" s="76"/>
      <c r="L27" s="15"/>
      <c r="M27" s="14"/>
    </row>
    <row r="28" spans="1:13" x14ac:dyDescent="0.25">
      <c r="A28" s="1699"/>
      <c r="B28" s="1529"/>
      <c r="C28" s="590"/>
      <c r="D28" s="591"/>
      <c r="E28" s="591"/>
      <c r="F28" s="591"/>
      <c r="G28" s="591"/>
      <c r="H28" s="591"/>
      <c r="I28" s="591"/>
      <c r="J28" s="591"/>
      <c r="K28" s="591"/>
      <c r="L28" s="16"/>
      <c r="M28" s="48"/>
    </row>
    <row r="29" spans="1:13" x14ac:dyDescent="0.25">
      <c r="A29" s="1699"/>
      <c r="B29" s="70" t="s">
        <v>109</v>
      </c>
      <c r="C29" s="592"/>
      <c r="D29" s="593"/>
      <c r="E29" s="593"/>
      <c r="F29" s="593"/>
      <c r="G29" s="593"/>
      <c r="H29" s="593"/>
      <c r="I29" s="593"/>
      <c r="J29" s="593"/>
      <c r="K29" s="593"/>
      <c r="L29" s="593"/>
      <c r="M29" s="594"/>
    </row>
    <row r="30" spans="1:13" ht="67.5" customHeight="1" x14ac:dyDescent="0.25">
      <c r="A30" s="1699"/>
      <c r="B30" s="70"/>
      <c r="C30" s="595" t="s">
        <v>110</v>
      </c>
      <c r="D30" s="577">
        <v>0.75</v>
      </c>
      <c r="E30" s="589"/>
      <c r="F30" s="596" t="s">
        <v>112</v>
      </c>
      <c r="G30" s="597" t="s">
        <v>1454</v>
      </c>
      <c r="H30" s="589"/>
      <c r="I30" s="596" t="s">
        <v>113</v>
      </c>
      <c r="J30" s="2550" t="s">
        <v>1461</v>
      </c>
      <c r="K30" s="2551"/>
      <c r="L30" s="2552"/>
      <c r="M30" s="598"/>
    </row>
    <row r="31" spans="1:13" hidden="1" x14ac:dyDescent="0.25">
      <c r="A31" s="1699"/>
      <c r="B31" s="65"/>
      <c r="C31" s="584"/>
      <c r="D31" s="585"/>
      <c r="E31" s="585"/>
      <c r="F31" s="585"/>
      <c r="G31" s="585"/>
      <c r="H31" s="585"/>
      <c r="I31" s="585"/>
      <c r="J31" s="585"/>
      <c r="K31" s="585"/>
      <c r="L31" s="585"/>
      <c r="M31" s="586"/>
    </row>
    <row r="32" spans="1:13" x14ac:dyDescent="0.25">
      <c r="A32" s="1699"/>
      <c r="B32" s="1539" t="s">
        <v>114</v>
      </c>
      <c r="C32" s="63"/>
      <c r="D32" s="62"/>
      <c r="E32" s="62"/>
      <c r="F32" s="62"/>
      <c r="G32" s="62"/>
      <c r="H32" s="62"/>
      <c r="I32" s="62"/>
      <c r="J32" s="62"/>
      <c r="K32" s="62"/>
      <c r="L32" s="61"/>
      <c r="M32" s="60"/>
    </row>
    <row r="33" spans="1:13" ht="31.5" x14ac:dyDescent="0.25">
      <c r="A33" s="1699"/>
      <c r="B33" s="1528"/>
      <c r="C33" s="599" t="s">
        <v>115</v>
      </c>
      <c r="D33" s="600">
        <v>2023</v>
      </c>
      <c r="E33" s="54"/>
      <c r="F33" s="589" t="s">
        <v>116</v>
      </c>
      <c r="G33" s="335" t="s">
        <v>1031</v>
      </c>
      <c r="H33" s="54"/>
      <c r="I33" s="596"/>
      <c r="J33" s="54"/>
      <c r="K33" s="54"/>
      <c r="L33" s="15"/>
      <c r="M33" s="14"/>
    </row>
    <row r="34" spans="1:13" x14ac:dyDescent="0.25">
      <c r="A34" s="1699"/>
      <c r="B34" s="1529"/>
      <c r="C34" s="584"/>
      <c r="D34" s="601"/>
      <c r="E34" s="49"/>
      <c r="F34" s="585"/>
      <c r="G34" s="49"/>
      <c r="H34" s="49"/>
      <c r="I34" s="602"/>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0.75</v>
      </c>
      <c r="F37" s="30">
        <v>2024</v>
      </c>
      <c r="G37" s="538">
        <f>+E37</f>
        <v>0.75</v>
      </c>
      <c r="H37" s="166">
        <v>2025</v>
      </c>
      <c r="I37" s="538">
        <v>0.75</v>
      </c>
      <c r="J37" s="166">
        <v>2026</v>
      </c>
      <c r="K37" s="538">
        <v>0.75</v>
      </c>
      <c r="L37" s="166">
        <v>2027</v>
      </c>
      <c r="M37" s="538">
        <v>0.75</v>
      </c>
    </row>
    <row r="38" spans="1:13" x14ac:dyDescent="0.25">
      <c r="A38" s="1699"/>
      <c r="B38" s="1528"/>
      <c r="C38" s="37"/>
      <c r="D38" s="35" t="s">
        <v>123</v>
      </c>
      <c r="E38" s="34"/>
      <c r="F38" s="35" t="s">
        <v>124</v>
      </c>
      <c r="G38" s="35"/>
      <c r="H38" s="43" t="s">
        <v>125</v>
      </c>
      <c r="I38" s="43"/>
      <c r="J38" s="43" t="s">
        <v>126</v>
      </c>
      <c r="K38" s="35"/>
      <c r="L38" s="35" t="s">
        <v>127</v>
      </c>
      <c r="M38" s="42"/>
    </row>
    <row r="39" spans="1:13" x14ac:dyDescent="0.25">
      <c r="A39" s="1699"/>
      <c r="B39" s="1528"/>
      <c r="C39" s="37"/>
      <c r="D39" s="166">
        <v>2028</v>
      </c>
      <c r="E39" s="538">
        <v>0.75</v>
      </c>
      <c r="F39" s="166">
        <v>2029</v>
      </c>
      <c r="G39" s="538">
        <v>0.75</v>
      </c>
      <c r="H39" s="166">
        <v>2030</v>
      </c>
      <c r="I39" s="538">
        <v>0.75</v>
      </c>
      <c r="J39" s="166">
        <v>2031</v>
      </c>
      <c r="K39" s="538">
        <v>0.75</v>
      </c>
      <c r="L39" s="166">
        <v>2032</v>
      </c>
      <c r="M39" s="538">
        <v>0.75</v>
      </c>
    </row>
    <row r="40" spans="1:13" x14ac:dyDescent="0.25">
      <c r="A40" s="1699"/>
      <c r="B40" s="1528"/>
      <c r="C40" s="37"/>
      <c r="D40" s="35" t="s">
        <v>128</v>
      </c>
      <c r="E40" s="35"/>
      <c r="F40" s="35"/>
      <c r="G40" s="35"/>
      <c r="H40" s="43"/>
      <c r="I40" s="43"/>
      <c r="J40" s="43"/>
      <c r="K40" s="35"/>
      <c r="L40" s="35"/>
      <c r="M40" s="42"/>
    </row>
    <row r="41" spans="1:13" x14ac:dyDescent="0.25">
      <c r="A41" s="1699"/>
      <c r="B41" s="1528"/>
      <c r="C41" s="37"/>
      <c r="D41" s="29">
        <v>0.75</v>
      </c>
      <c r="E41" s="538"/>
      <c r="F41" s="34"/>
      <c r="G41" s="35"/>
      <c r="H41" s="34"/>
      <c r="I41" s="35"/>
      <c r="J41" s="34"/>
      <c r="K41" s="35"/>
      <c r="L41" s="34"/>
      <c r="M41" s="35"/>
    </row>
    <row r="42" spans="1:13" x14ac:dyDescent="0.25">
      <c r="A42" s="1699"/>
      <c r="B42" s="1528"/>
      <c r="C42" s="37"/>
      <c r="D42" s="34"/>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587"/>
      <c r="D45" s="588"/>
      <c r="E45" s="588"/>
      <c r="F45" s="588"/>
      <c r="G45" s="588"/>
      <c r="H45" s="588"/>
      <c r="I45" s="588"/>
      <c r="J45" s="588"/>
      <c r="K45" s="588"/>
      <c r="L45" s="15"/>
      <c r="M45" s="14"/>
    </row>
    <row r="46" spans="1:13" x14ac:dyDescent="0.25">
      <c r="A46" s="1699"/>
      <c r="B46" s="1528"/>
      <c r="C46" s="20"/>
      <c r="D46" s="23" t="s">
        <v>135</v>
      </c>
      <c r="E46" s="22" t="s">
        <v>136</v>
      </c>
      <c r="F46" s="2553" t="s">
        <v>137</v>
      </c>
      <c r="G46" s="2047" t="s">
        <v>1613</v>
      </c>
      <c r="H46" s="2048"/>
      <c r="I46" s="2048"/>
      <c r="J46" s="2049"/>
      <c r="K46" s="603" t="s">
        <v>1453</v>
      </c>
      <c r="L46" s="1532"/>
      <c r="M46" s="1533"/>
    </row>
    <row r="47" spans="1:13" x14ac:dyDescent="0.25">
      <c r="A47" s="1699"/>
      <c r="B47" s="1528"/>
      <c r="C47" s="20"/>
      <c r="D47" s="19"/>
      <c r="E47" s="575" t="s">
        <v>100</v>
      </c>
      <c r="F47" s="2553"/>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3" ht="95.45" customHeight="1" x14ac:dyDescent="0.25">
      <c r="A49" s="1699"/>
      <c r="B49" s="13" t="s">
        <v>139</v>
      </c>
      <c r="C49" s="2537" t="s">
        <v>2109</v>
      </c>
      <c r="D49" s="2538"/>
      <c r="E49" s="2538"/>
      <c r="F49" s="2538"/>
      <c r="G49" s="2538"/>
      <c r="H49" s="2538"/>
      <c r="I49" s="2538"/>
      <c r="J49" s="2538"/>
      <c r="K49" s="2538"/>
      <c r="L49" s="2538"/>
      <c r="M49" s="2539"/>
    </row>
    <row r="50" spans="1:13" ht="27.75" customHeight="1" x14ac:dyDescent="0.25">
      <c r="A50" s="1699"/>
      <c r="B50" s="12" t="s">
        <v>141</v>
      </c>
      <c r="C50" s="2540" t="s">
        <v>2110</v>
      </c>
      <c r="D50" s="2538"/>
      <c r="E50" s="2538"/>
      <c r="F50" s="2538"/>
      <c r="G50" s="2538"/>
      <c r="H50" s="2538"/>
      <c r="I50" s="2538"/>
      <c r="J50" s="2538"/>
      <c r="K50" s="2538"/>
      <c r="L50" s="2538"/>
      <c r="M50" s="2539"/>
    </row>
    <row r="51" spans="1:13" ht="22.5" customHeight="1" x14ac:dyDescent="0.25">
      <c r="A51" s="1699"/>
      <c r="B51" s="12" t="s">
        <v>143</v>
      </c>
      <c r="C51" s="2540" t="s">
        <v>1459</v>
      </c>
      <c r="D51" s="2538"/>
      <c r="E51" s="2538"/>
      <c r="F51" s="2538"/>
      <c r="G51" s="2538"/>
      <c r="H51" s="2538"/>
      <c r="I51" s="2538"/>
      <c r="J51" s="2538"/>
      <c r="K51" s="2538"/>
      <c r="L51" s="2538"/>
      <c r="M51" s="2539"/>
    </row>
    <row r="52" spans="1:13" x14ac:dyDescent="0.25">
      <c r="A52" s="1699"/>
      <c r="B52" s="12" t="s">
        <v>144</v>
      </c>
      <c r="C52" s="2541" t="s">
        <v>342</v>
      </c>
      <c r="D52" s="2542"/>
      <c r="E52" s="2542"/>
      <c r="F52" s="2542"/>
      <c r="G52" s="2542"/>
      <c r="H52" s="2542"/>
      <c r="I52" s="2542"/>
      <c r="J52" s="2542"/>
      <c r="K52" s="2542"/>
      <c r="L52" s="2542"/>
      <c r="M52" s="2543"/>
    </row>
    <row r="53" spans="1:13" ht="15.75" customHeight="1" x14ac:dyDescent="0.25">
      <c r="A53" s="1506" t="s">
        <v>60</v>
      </c>
      <c r="B53" s="7" t="s">
        <v>145</v>
      </c>
      <c r="C53" s="2029" t="s">
        <v>529</v>
      </c>
      <c r="D53" s="2030"/>
      <c r="E53" s="2030"/>
      <c r="F53" s="2030"/>
      <c r="G53" s="2030"/>
      <c r="H53" s="2030"/>
      <c r="I53" s="2030"/>
      <c r="J53" s="2030"/>
      <c r="K53" s="2030"/>
      <c r="L53" s="2030"/>
      <c r="M53" s="2031"/>
    </row>
    <row r="54" spans="1:13" ht="15.6" customHeight="1" x14ac:dyDescent="0.25">
      <c r="A54" s="1507"/>
      <c r="B54" s="7" t="s">
        <v>147</v>
      </c>
      <c r="C54" s="2029" t="s">
        <v>1460</v>
      </c>
      <c r="D54" s="2030"/>
      <c r="E54" s="2030"/>
      <c r="F54" s="2030"/>
      <c r="G54" s="2030"/>
      <c r="H54" s="2030"/>
      <c r="I54" s="2030"/>
      <c r="J54" s="2030"/>
      <c r="K54" s="2030"/>
      <c r="L54" s="2030"/>
      <c r="M54" s="2031"/>
    </row>
    <row r="55" spans="1:13" ht="15.6" customHeight="1" x14ac:dyDescent="0.25">
      <c r="A55" s="1507"/>
      <c r="B55" s="7" t="s">
        <v>149</v>
      </c>
      <c r="C55" s="2029" t="s">
        <v>1448</v>
      </c>
      <c r="D55" s="2030"/>
      <c r="E55" s="2030"/>
      <c r="F55" s="2030"/>
      <c r="G55" s="2030"/>
      <c r="H55" s="2030"/>
      <c r="I55" s="2030"/>
      <c r="J55" s="2030"/>
      <c r="K55" s="2030"/>
      <c r="L55" s="2030"/>
      <c r="M55" s="2031"/>
    </row>
    <row r="56" spans="1:13" ht="15.75" customHeight="1" x14ac:dyDescent="0.25">
      <c r="A56" s="1507"/>
      <c r="B56" s="8" t="s">
        <v>151</v>
      </c>
      <c r="C56" s="2029" t="s">
        <v>1461</v>
      </c>
      <c r="D56" s="2030"/>
      <c r="E56" s="2030"/>
      <c r="F56" s="2030"/>
      <c r="G56" s="2030"/>
      <c r="H56" s="2030"/>
      <c r="I56" s="2030"/>
      <c r="J56" s="2030"/>
      <c r="K56" s="2030"/>
      <c r="L56" s="2030"/>
      <c r="M56" s="2031"/>
    </row>
    <row r="57" spans="1:13" ht="15.75" customHeight="1" x14ac:dyDescent="0.25">
      <c r="A57" s="1507"/>
      <c r="B57" s="7" t="s">
        <v>153</v>
      </c>
      <c r="C57" s="1523" t="s">
        <v>530</v>
      </c>
      <c r="D57" s="2024"/>
      <c r="E57" s="2024"/>
      <c r="F57" s="2024"/>
      <c r="G57" s="2024"/>
      <c r="H57" s="2024"/>
      <c r="I57" s="2024"/>
      <c r="J57" s="2024"/>
      <c r="K57" s="2024"/>
      <c r="L57" s="2024"/>
      <c r="M57" s="2025"/>
    </row>
    <row r="58" spans="1:13" ht="16.5" thickBot="1" x14ac:dyDescent="0.3">
      <c r="A58" s="1510"/>
      <c r="B58" s="7" t="s">
        <v>155</v>
      </c>
      <c r="C58" s="2029">
        <v>3214906897</v>
      </c>
      <c r="D58" s="2030"/>
      <c r="E58" s="2030"/>
      <c r="F58" s="2030"/>
      <c r="G58" s="2030"/>
      <c r="H58" s="2030"/>
      <c r="I58" s="2030"/>
      <c r="J58" s="2030"/>
      <c r="K58" s="2030"/>
      <c r="L58" s="2030"/>
      <c r="M58" s="2031"/>
    </row>
    <row r="59" spans="1:13" ht="15.75" customHeight="1" x14ac:dyDescent="0.25">
      <c r="A59" s="1506" t="s">
        <v>156</v>
      </c>
      <c r="B59" s="6" t="s">
        <v>157</v>
      </c>
      <c r="C59" s="2023" t="s">
        <v>1462</v>
      </c>
      <c r="D59" s="2024"/>
      <c r="E59" s="2024"/>
      <c r="F59" s="2024"/>
      <c r="G59" s="2024"/>
      <c r="H59" s="2024"/>
      <c r="I59" s="2024"/>
      <c r="J59" s="2024"/>
      <c r="K59" s="2024"/>
      <c r="L59" s="2024"/>
      <c r="M59" s="2025"/>
    </row>
    <row r="60" spans="1:13" ht="30" customHeight="1" x14ac:dyDescent="0.25">
      <c r="A60" s="1507"/>
      <c r="B60" s="6" t="s">
        <v>158</v>
      </c>
      <c r="C60" s="2023" t="s">
        <v>1460</v>
      </c>
      <c r="D60" s="2024"/>
      <c r="E60" s="2024"/>
      <c r="F60" s="2024"/>
      <c r="G60" s="2024"/>
      <c r="H60" s="2024"/>
      <c r="I60" s="2024"/>
      <c r="J60" s="2024"/>
      <c r="K60" s="2024"/>
      <c r="L60" s="2024"/>
      <c r="M60" s="2025"/>
    </row>
    <row r="61" spans="1:13" ht="30" customHeight="1" thickBot="1" x14ac:dyDescent="0.3">
      <c r="A61" s="1507"/>
      <c r="B61" s="5" t="s">
        <v>79</v>
      </c>
      <c r="C61" s="2023" t="s">
        <v>1463</v>
      </c>
      <c r="D61" s="2024"/>
      <c r="E61" s="2024"/>
      <c r="F61" s="2024"/>
      <c r="G61" s="2024"/>
      <c r="H61" s="2024"/>
      <c r="I61" s="2024"/>
      <c r="J61" s="2024"/>
      <c r="K61" s="2024"/>
      <c r="L61" s="2024"/>
      <c r="M61" s="2025"/>
    </row>
    <row r="62" spans="1:13" ht="41.45" customHeight="1" thickBot="1" x14ac:dyDescent="0.3">
      <c r="A62" s="4" t="s">
        <v>64</v>
      </c>
      <c r="B62" s="3"/>
      <c r="C62" s="2536" t="s">
        <v>2111</v>
      </c>
      <c r="D62" s="1708"/>
      <c r="E62" s="1708"/>
      <c r="F62" s="1708"/>
      <c r="G62" s="1708"/>
      <c r="H62" s="1708"/>
      <c r="I62" s="1708"/>
      <c r="J62" s="1708"/>
      <c r="K62" s="1708"/>
      <c r="L62" s="1708"/>
      <c r="M62" s="1709"/>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N7" xr:uid="{00000000-0002-0000-5F00-000000000000}">
      <formula1>INDIRECT(#REF!)</formula1>
    </dataValidation>
    <dataValidation allowBlank="1" showInputMessage="1" showErrorMessage="1" prompt="Seleccione de la lista desplegable" sqref="B4 B7 H7" xr:uid="{00000000-0002-0000-5F00-000001000000}"/>
    <dataValidation allowBlank="1" showInputMessage="1" showErrorMessage="1" prompt="Identifique el ODS a que le apunta el indicador de producto. Seleccione de la lista desplegable._x000a_" sqref="B14:B15" xr:uid="{00000000-0002-0000-5F00-000002000000}"/>
    <dataValidation allowBlank="1" showInputMessage="1" showErrorMessage="1" prompt="Identifique la meta ODS a que le apunta el indicador de producto. Seleccione de la lista desplegable." sqref="E14" xr:uid="{00000000-0002-0000-5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F00-000005000000}"/>
    <dataValidation allowBlank="1" showDropDown="1" showInputMessage="1" showErrorMessage="1" sqref="C14:D14" xr:uid="{00000000-0002-0000-5F00-000006000000}"/>
  </dataValidations>
  <hyperlinks>
    <hyperlink ref="C57:M57" r:id="rId1" display="dmoraa@sdis.gov.co" xr:uid="{00000000-0004-0000-5F00-000000000000}"/>
    <hyperlink ref="C57" r:id="rId2" xr:uid="{00000000-0004-0000-5F00-000001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5" tint="0.39997558519241921"/>
  </sheetPr>
  <dimension ref="A1:Z62"/>
  <sheetViews>
    <sheetView topLeftCell="B1" zoomScale="80" zoomScaleNormal="80" workbookViewId="0">
      <selection activeCell="C11" sqref="C11:M1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3" width="11.42578125" style="1"/>
    <col min="14" max="14" width="53.28515625" style="1" customWidth="1"/>
    <col min="15" max="16384" width="11.42578125" style="1"/>
  </cols>
  <sheetData>
    <row r="1" spans="1:26" s="172" customFormat="1" ht="15.75" customHeight="1" thickBot="1" x14ac:dyDescent="0.3">
      <c r="A1" s="167"/>
      <c r="B1" s="168" t="s">
        <v>2112</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s="434" customFormat="1" ht="42.75" customHeight="1" x14ac:dyDescent="0.25">
      <c r="A2" s="1542" t="s">
        <v>67</v>
      </c>
      <c r="B2" s="604" t="s">
        <v>68</v>
      </c>
      <c r="C2" s="1810" t="s">
        <v>2113</v>
      </c>
      <c r="D2" s="1811"/>
      <c r="E2" s="1811"/>
      <c r="F2" s="1811"/>
      <c r="G2" s="1811"/>
      <c r="H2" s="1811"/>
      <c r="I2" s="1811"/>
      <c r="J2" s="1811"/>
      <c r="K2" s="1811"/>
      <c r="L2" s="1811"/>
      <c r="M2" s="1812"/>
    </row>
    <row r="3" spans="1:26" ht="31.5" customHeight="1" x14ac:dyDescent="0.25">
      <c r="A3" s="1543"/>
      <c r="B3" s="13" t="s">
        <v>1016</v>
      </c>
      <c r="C3" s="2053" t="s">
        <v>886</v>
      </c>
      <c r="D3" s="2054"/>
      <c r="E3" s="2054"/>
      <c r="F3" s="2054"/>
      <c r="G3" s="2054"/>
      <c r="H3" s="2054"/>
      <c r="I3" s="2054"/>
      <c r="J3" s="2054"/>
      <c r="K3" s="2054"/>
      <c r="L3" s="2054"/>
      <c r="M3" s="2055"/>
    </row>
    <row r="4" spans="1:26" x14ac:dyDescent="0.25">
      <c r="A4" s="1543"/>
      <c r="B4" s="65" t="s">
        <v>72</v>
      </c>
      <c r="C4" s="1520" t="s">
        <v>448</v>
      </c>
      <c r="D4" s="1521"/>
      <c r="E4" s="1552"/>
      <c r="F4" s="1553" t="s">
        <v>74</v>
      </c>
      <c r="G4" s="1554"/>
      <c r="H4" s="162">
        <v>57</v>
      </c>
      <c r="I4" s="101"/>
      <c r="J4" s="101"/>
      <c r="K4" s="101"/>
      <c r="L4" s="101"/>
      <c r="M4" s="100"/>
    </row>
    <row r="5" spans="1:26" ht="28.5" customHeight="1" x14ac:dyDescent="0.25">
      <c r="A5" s="1543"/>
      <c r="B5" s="65" t="s">
        <v>75</v>
      </c>
      <c r="C5" s="928" t="s">
        <v>1018</v>
      </c>
      <c r="D5" s="567"/>
      <c r="E5" s="567"/>
      <c r="F5" s="567"/>
      <c r="G5" s="567"/>
      <c r="H5" s="567"/>
      <c r="I5" s="567"/>
      <c r="J5" s="567"/>
      <c r="K5" s="567"/>
      <c r="L5" s="567"/>
      <c r="M5" s="568"/>
    </row>
    <row r="6" spans="1:26" ht="21" customHeight="1" x14ac:dyDescent="0.25">
      <c r="A6" s="1543"/>
      <c r="B6" s="65" t="s">
        <v>76</v>
      </c>
      <c r="C6" s="1685" t="s">
        <v>1447</v>
      </c>
      <c r="D6" s="1686"/>
      <c r="E6" s="1686"/>
      <c r="F6" s="1686"/>
      <c r="G6" s="1686"/>
      <c r="H6" s="1686"/>
      <c r="I6" s="1686"/>
      <c r="J6" s="1686"/>
      <c r="K6" s="1686"/>
      <c r="L6" s="1686"/>
      <c r="M6" s="1688"/>
    </row>
    <row r="7" spans="1:26" x14ac:dyDescent="0.25">
      <c r="A7" s="1543"/>
      <c r="B7" s="13" t="s">
        <v>929</v>
      </c>
      <c r="C7" s="1" t="s">
        <v>464</v>
      </c>
      <c r="D7" s="567"/>
      <c r="E7" s="99"/>
      <c r="F7" s="99"/>
      <c r="G7" s="98"/>
      <c r="H7" s="571" t="s">
        <v>79</v>
      </c>
      <c r="I7" s="1" t="s">
        <v>1448</v>
      </c>
      <c r="J7" s="567"/>
      <c r="K7" s="567"/>
      <c r="L7" s="567"/>
      <c r="M7" s="568"/>
    </row>
    <row r="8" spans="1:26" x14ac:dyDescent="0.25">
      <c r="A8" s="1543"/>
      <c r="B8" s="1689" t="s">
        <v>77</v>
      </c>
      <c r="C8" s="96"/>
      <c r="D8" s="95"/>
      <c r="E8" s="95"/>
      <c r="F8" s="95"/>
      <c r="G8" s="95"/>
      <c r="H8" s="95"/>
      <c r="I8" s="95"/>
      <c r="J8" s="95"/>
      <c r="K8" s="95"/>
      <c r="L8" s="61"/>
      <c r="M8" s="60"/>
    </row>
    <row r="9" spans="1:26" x14ac:dyDescent="0.25">
      <c r="A9" s="1543"/>
      <c r="B9" s="1690"/>
      <c r="C9" s="1558" t="s">
        <v>1448</v>
      </c>
      <c r="D9" s="1559"/>
      <c r="E9" s="76"/>
      <c r="F9" s="1559"/>
      <c r="G9" s="1559"/>
      <c r="H9" s="76"/>
      <c r="I9" s="1559"/>
      <c r="J9" s="1559"/>
      <c r="K9" s="76"/>
      <c r="L9" s="15"/>
      <c r="M9" s="14"/>
    </row>
    <row r="10" spans="1:26" ht="16.5" thickBot="1" x14ac:dyDescent="0.3">
      <c r="A10" s="1543"/>
      <c r="B10" s="1691"/>
      <c r="C10" s="1558" t="s">
        <v>84</v>
      </c>
      <c r="D10" s="1559"/>
      <c r="E10" s="94"/>
      <c r="F10" s="1559" t="s">
        <v>84</v>
      </c>
      <c r="G10" s="1559"/>
      <c r="H10" s="94"/>
      <c r="I10" s="1559" t="s">
        <v>84</v>
      </c>
      <c r="J10" s="1559"/>
      <c r="K10" s="94"/>
      <c r="L10" s="16"/>
      <c r="M10" s="48"/>
    </row>
    <row r="11" spans="1:26" s="1128" customFormat="1" ht="40.5" customHeight="1" x14ac:dyDescent="0.25">
      <c r="A11" s="1543"/>
      <c r="B11" s="13" t="s">
        <v>85</v>
      </c>
      <c r="C11" s="1744" t="s">
        <v>2114</v>
      </c>
      <c r="D11" s="1745"/>
      <c r="E11" s="1745"/>
      <c r="F11" s="1745"/>
      <c r="G11" s="1745"/>
      <c r="H11" s="1745"/>
      <c r="I11" s="1745"/>
      <c r="J11" s="1745"/>
      <c r="K11" s="1745"/>
      <c r="L11" s="1745"/>
      <c r="M11" s="1746"/>
      <c r="Y11" s="1128" cm="1">
        <f t="array" aca="1" ref="Y11" ca="1">+Y11:AA11</f>
        <v>0</v>
      </c>
    </row>
    <row r="12" spans="1:26" ht="265.5" customHeight="1" x14ac:dyDescent="0.25">
      <c r="A12" s="1543"/>
      <c r="B12" s="13" t="s">
        <v>1021</v>
      </c>
      <c r="C12" s="1724" t="s">
        <v>2115</v>
      </c>
      <c r="D12" s="1725"/>
      <c r="E12" s="1725"/>
      <c r="F12" s="1725"/>
      <c r="G12" s="1725"/>
      <c r="H12" s="1725"/>
      <c r="I12" s="1725"/>
      <c r="J12" s="1725"/>
      <c r="K12" s="1725"/>
      <c r="L12" s="1725"/>
      <c r="M12" s="1726"/>
      <c r="N12" s="1108"/>
    </row>
    <row r="13" spans="1:26" s="434" customFormat="1" ht="34.5" customHeight="1" x14ac:dyDescent="0.25">
      <c r="A13" s="1543"/>
      <c r="B13" s="1129" t="s">
        <v>1023</v>
      </c>
      <c r="C13" s="2563" t="s">
        <v>2116</v>
      </c>
      <c r="D13" s="2564"/>
      <c r="E13" s="2564"/>
      <c r="F13" s="2564"/>
      <c r="G13" s="2564"/>
      <c r="H13" s="2564"/>
      <c r="I13" s="2564"/>
      <c r="J13" s="2564"/>
      <c r="K13" s="2564"/>
      <c r="L13" s="2564"/>
      <c r="M13" s="2565"/>
    </row>
    <row r="14" spans="1:26" ht="66.75" customHeight="1" x14ac:dyDescent="0.25">
      <c r="A14" s="1543"/>
      <c r="B14" s="1689" t="s">
        <v>1025</v>
      </c>
      <c r="C14" s="1724" t="s">
        <v>892</v>
      </c>
      <c r="D14" s="2014"/>
      <c r="E14" s="127" t="s">
        <v>1026</v>
      </c>
      <c r="F14" s="2544" t="s">
        <v>893</v>
      </c>
      <c r="G14" s="2545"/>
      <c r="H14" s="2545"/>
      <c r="I14" s="2545"/>
      <c r="J14" s="2545"/>
      <c r="K14" s="2545"/>
      <c r="L14" s="2545"/>
      <c r="M14" s="2546"/>
    </row>
    <row r="15" spans="1:26" x14ac:dyDescent="0.25">
      <c r="A15" s="1543"/>
      <c r="B15" s="1690"/>
      <c r="C15" s="1724"/>
      <c r="D15" s="1725"/>
      <c r="E15" s="1725"/>
      <c r="F15" s="1725"/>
      <c r="G15" s="1725"/>
      <c r="H15" s="1725"/>
      <c r="I15" s="1725"/>
      <c r="J15" s="1725"/>
      <c r="K15" s="1725"/>
      <c r="L15" s="1725"/>
      <c r="M15" s="1726"/>
    </row>
    <row r="16" spans="1:26" x14ac:dyDescent="0.25">
      <c r="A16" s="1698" t="s">
        <v>48</v>
      </c>
      <c r="B16" s="12" t="s">
        <v>87</v>
      </c>
      <c r="C16" s="2363" t="s">
        <v>717</v>
      </c>
      <c r="D16" s="2364"/>
      <c r="E16" s="2364"/>
      <c r="F16" s="2364"/>
      <c r="G16" s="2364"/>
      <c r="H16" s="2364"/>
      <c r="I16" s="2364"/>
      <c r="J16" s="2364"/>
      <c r="K16" s="2364"/>
      <c r="L16" s="2364"/>
      <c r="M16" s="2365"/>
    </row>
    <row r="17" spans="1:13" ht="56.25" customHeight="1" x14ac:dyDescent="0.25">
      <c r="A17" s="1699"/>
      <c r="B17" s="12" t="s">
        <v>1028</v>
      </c>
      <c r="C17" s="1724" t="s">
        <v>896</v>
      </c>
      <c r="D17" s="1725"/>
      <c r="E17" s="1725"/>
      <c r="F17" s="1725"/>
      <c r="G17" s="1725"/>
      <c r="H17" s="1725"/>
      <c r="I17" s="1725"/>
      <c r="J17" s="1725"/>
      <c r="K17" s="1725"/>
      <c r="L17" s="1725"/>
      <c r="M17" s="1726"/>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1453</v>
      </c>
      <c r="F23" s="1857" t="s">
        <v>2117</v>
      </c>
      <c r="G23" s="1857"/>
      <c r="H23" s="1857"/>
      <c r="I23" s="1857"/>
      <c r="J23" s="1857"/>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67.5" customHeight="1" x14ac:dyDescent="0.25">
      <c r="A30" s="1699"/>
      <c r="B30" s="70"/>
      <c r="C30" s="329" t="s">
        <v>110</v>
      </c>
      <c r="D30" s="161" t="s">
        <v>111</v>
      </c>
      <c r="E30" s="146"/>
      <c r="F30" s="145" t="s">
        <v>112</v>
      </c>
      <c r="G30" s="597" t="s">
        <v>111</v>
      </c>
      <c r="H30" s="146"/>
      <c r="I30" s="145" t="s">
        <v>113</v>
      </c>
      <c r="J30" s="1767" t="s">
        <v>111</v>
      </c>
      <c r="K30" s="1739"/>
      <c r="L30" s="1768"/>
      <c r="M30" s="164"/>
    </row>
    <row r="31" spans="1:13" hidden="1"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74">
        <v>2023</v>
      </c>
      <c r="E33" s="54"/>
      <c r="F33" s="146" t="s">
        <v>116</v>
      </c>
      <c r="G33" s="335" t="s">
        <v>1031</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0.1</v>
      </c>
      <c r="F37" s="30">
        <v>2024</v>
      </c>
      <c r="G37" s="538">
        <v>0.1</v>
      </c>
      <c r="H37" s="166">
        <v>2025</v>
      </c>
      <c r="I37" s="538">
        <v>0.1</v>
      </c>
      <c r="J37" s="166">
        <v>2026</v>
      </c>
      <c r="K37" s="538">
        <v>0.1</v>
      </c>
      <c r="L37" s="166">
        <v>2027</v>
      </c>
      <c r="M37" s="1107">
        <v>0.1</v>
      </c>
    </row>
    <row r="38" spans="1:13" x14ac:dyDescent="0.25">
      <c r="A38" s="1699"/>
      <c r="B38" s="1528"/>
      <c r="C38" s="37"/>
      <c r="D38" s="35" t="s">
        <v>123</v>
      </c>
      <c r="E38" s="34"/>
      <c r="F38" s="35" t="s">
        <v>124</v>
      </c>
      <c r="G38" s="35"/>
      <c r="H38" s="43" t="s">
        <v>125</v>
      </c>
      <c r="I38" s="43"/>
      <c r="J38" s="43" t="s">
        <v>126</v>
      </c>
      <c r="K38" s="35"/>
      <c r="L38" s="35" t="s">
        <v>127</v>
      </c>
      <c r="M38" s="42"/>
    </row>
    <row r="39" spans="1:13" x14ac:dyDescent="0.25">
      <c r="A39" s="1699"/>
      <c r="B39" s="1528"/>
      <c r="C39" s="37"/>
      <c r="D39" s="166">
        <v>2028</v>
      </c>
      <c r="E39" s="538">
        <v>0.1</v>
      </c>
      <c r="F39" s="166">
        <v>2029</v>
      </c>
      <c r="G39" s="538">
        <v>0.1</v>
      </c>
      <c r="H39" s="166">
        <v>2030</v>
      </c>
      <c r="I39" s="538">
        <v>0.1</v>
      </c>
      <c r="J39" s="166">
        <v>2031</v>
      </c>
      <c r="K39" s="538">
        <v>0.1</v>
      </c>
      <c r="L39" s="166">
        <v>2032</v>
      </c>
      <c r="M39" s="1107">
        <v>0.1</v>
      </c>
    </row>
    <row r="40" spans="1:13" x14ac:dyDescent="0.25">
      <c r="A40" s="1699"/>
      <c r="B40" s="1528"/>
      <c r="C40" s="37"/>
      <c r="D40" s="35" t="s">
        <v>2118</v>
      </c>
      <c r="E40" s="35"/>
      <c r="F40" s="35"/>
      <c r="G40" s="35"/>
      <c r="H40" s="43"/>
      <c r="I40" s="43"/>
      <c r="J40" s="43"/>
      <c r="K40" s="35"/>
      <c r="L40" s="35"/>
      <c r="M40" s="42"/>
    </row>
    <row r="41" spans="1:13" x14ac:dyDescent="0.25">
      <c r="A41" s="1699"/>
      <c r="B41" s="1528"/>
      <c r="C41" s="37"/>
      <c r="D41" s="29">
        <v>1</v>
      </c>
      <c r="E41" s="538"/>
      <c r="F41" s="34"/>
      <c r="G41" s="35"/>
      <c r="H41" s="34"/>
      <c r="I41" s="35"/>
      <c r="J41" s="34"/>
      <c r="K41" s="35"/>
      <c r="L41" s="34"/>
      <c r="M41" s="35"/>
    </row>
    <row r="42" spans="1:13" x14ac:dyDescent="0.25">
      <c r="A42" s="1699"/>
      <c r="B42" s="1528"/>
      <c r="C42" s="37"/>
      <c r="D42" s="34"/>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2046" t="s">
        <v>137</v>
      </c>
      <c r="G46" s="2047"/>
      <c r="H46" s="2048"/>
      <c r="I46" s="2048"/>
      <c r="J46" s="2049"/>
      <c r="K46" s="156" t="s">
        <v>1453</v>
      </c>
      <c r="L46" s="1532"/>
      <c r="M46" s="1533"/>
    </row>
    <row r="47" spans="1:13" x14ac:dyDescent="0.25">
      <c r="A47" s="1699"/>
      <c r="B47" s="1528"/>
      <c r="C47" s="20"/>
      <c r="D47" s="19"/>
      <c r="E47" s="161" t="s">
        <v>100</v>
      </c>
      <c r="F47" s="2046"/>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4" ht="136.5" customHeight="1" x14ac:dyDescent="0.25">
      <c r="A49" s="1699"/>
      <c r="B49" s="13" t="s">
        <v>139</v>
      </c>
      <c r="C49" s="2026" t="s">
        <v>2119</v>
      </c>
      <c r="D49" s="1725"/>
      <c r="E49" s="1725"/>
      <c r="F49" s="1725"/>
      <c r="G49" s="1725"/>
      <c r="H49" s="1725"/>
      <c r="I49" s="1725"/>
      <c r="J49" s="1725"/>
      <c r="K49" s="1725"/>
      <c r="L49" s="1725"/>
      <c r="M49" s="1726"/>
      <c r="N49" s="338"/>
    </row>
    <row r="50" spans="1:14" ht="27.75" customHeight="1" x14ac:dyDescent="0.25">
      <c r="A50" s="1699"/>
      <c r="B50" s="12" t="s">
        <v>141</v>
      </c>
      <c r="C50" s="1724" t="s">
        <v>2120</v>
      </c>
      <c r="D50" s="1725"/>
      <c r="E50" s="1725"/>
      <c r="F50" s="1725"/>
      <c r="G50" s="1725"/>
      <c r="H50" s="1725"/>
      <c r="I50" s="1725"/>
      <c r="J50" s="1725"/>
      <c r="K50" s="1725"/>
      <c r="L50" s="1725"/>
      <c r="M50" s="1726"/>
    </row>
    <row r="51" spans="1:14" ht="22.5" customHeight="1" x14ac:dyDescent="0.25">
      <c r="A51" s="1699"/>
      <c r="B51" s="12" t="s">
        <v>143</v>
      </c>
      <c r="C51" s="1724" t="s">
        <v>1459</v>
      </c>
      <c r="D51" s="1725"/>
      <c r="E51" s="1725"/>
      <c r="F51" s="1725"/>
      <c r="G51" s="1725"/>
      <c r="H51" s="1725"/>
      <c r="I51" s="1725"/>
      <c r="J51" s="1725"/>
      <c r="K51" s="1725"/>
      <c r="L51" s="1725"/>
      <c r="M51" s="1726"/>
    </row>
    <row r="52" spans="1:14" x14ac:dyDescent="0.25">
      <c r="A52" s="1699"/>
      <c r="B52" s="12" t="s">
        <v>144</v>
      </c>
      <c r="C52" s="1789" t="s">
        <v>342</v>
      </c>
      <c r="D52" s="1790"/>
      <c r="E52" s="1790"/>
      <c r="F52" s="1790"/>
      <c r="G52" s="1790"/>
      <c r="H52" s="1790"/>
      <c r="I52" s="1790"/>
      <c r="J52" s="1790"/>
      <c r="K52" s="1790"/>
      <c r="L52" s="1790"/>
      <c r="M52" s="1791"/>
    </row>
    <row r="53" spans="1:14" ht="15.75" customHeight="1" x14ac:dyDescent="0.25">
      <c r="A53" s="1506" t="s">
        <v>60</v>
      </c>
      <c r="B53" s="7" t="s">
        <v>145</v>
      </c>
      <c r="C53" s="2029" t="s">
        <v>1473</v>
      </c>
      <c r="D53" s="2030"/>
      <c r="E53" s="2030"/>
      <c r="F53" s="2030"/>
      <c r="G53" s="2030"/>
      <c r="H53" s="2030"/>
      <c r="I53" s="2030"/>
      <c r="J53" s="2030"/>
      <c r="K53" s="2030"/>
      <c r="L53" s="2030"/>
      <c r="M53" s="2031"/>
    </row>
    <row r="54" spans="1:14" ht="15.75" customHeight="1" x14ac:dyDescent="0.25">
      <c r="A54" s="1507"/>
      <c r="B54" s="7" t="s">
        <v>147</v>
      </c>
      <c r="C54" s="2029" t="s">
        <v>1460</v>
      </c>
      <c r="D54" s="2030"/>
      <c r="E54" s="2030"/>
      <c r="F54" s="2030"/>
      <c r="G54" s="2030"/>
      <c r="H54" s="2030"/>
      <c r="I54" s="2030"/>
      <c r="J54" s="2030"/>
      <c r="K54" s="2030"/>
      <c r="L54" s="2030"/>
      <c r="M54" s="2031"/>
    </row>
    <row r="55" spans="1:14" ht="15.75" customHeight="1" x14ac:dyDescent="0.25">
      <c r="A55" s="1507"/>
      <c r="B55" s="7" t="s">
        <v>149</v>
      </c>
      <c r="C55" s="2029" t="s">
        <v>1448</v>
      </c>
      <c r="D55" s="2030"/>
      <c r="E55" s="2030"/>
      <c r="F55" s="2030"/>
      <c r="G55" s="2030"/>
      <c r="H55" s="2030"/>
      <c r="I55" s="2030"/>
      <c r="J55" s="2030"/>
      <c r="K55" s="2030"/>
      <c r="L55" s="2030"/>
      <c r="M55" s="2031"/>
    </row>
    <row r="56" spans="1:14" ht="15.75" customHeight="1" x14ac:dyDescent="0.25">
      <c r="A56" s="1507"/>
      <c r="B56" s="8" t="s">
        <v>151</v>
      </c>
      <c r="C56" s="2029" t="s">
        <v>1461</v>
      </c>
      <c r="D56" s="2030"/>
      <c r="E56" s="2030"/>
      <c r="F56" s="2030"/>
      <c r="G56" s="2030"/>
      <c r="H56" s="2030"/>
      <c r="I56" s="2030"/>
      <c r="J56" s="2030"/>
      <c r="K56" s="2030"/>
      <c r="L56" s="2030"/>
      <c r="M56" s="2031"/>
    </row>
    <row r="57" spans="1:14" ht="15.75" customHeight="1" x14ac:dyDescent="0.25">
      <c r="A57" s="1507"/>
      <c r="B57" s="7" t="s">
        <v>153</v>
      </c>
      <c r="C57" s="1856" t="s">
        <v>2121</v>
      </c>
      <c r="D57" s="2030"/>
      <c r="E57" s="2030"/>
      <c r="F57" s="2030"/>
      <c r="G57" s="2030"/>
      <c r="H57" s="2030"/>
      <c r="I57" s="2030"/>
      <c r="J57" s="2030"/>
      <c r="K57" s="2030"/>
      <c r="L57" s="2030"/>
      <c r="M57" s="2031"/>
    </row>
    <row r="58" spans="1:14" ht="15.6" customHeight="1" thickBot="1" x14ac:dyDescent="0.3">
      <c r="A58" s="1510"/>
      <c r="B58" s="7" t="s">
        <v>155</v>
      </c>
      <c r="C58" s="2029">
        <v>3214906897</v>
      </c>
      <c r="D58" s="2030"/>
      <c r="E58" s="2030"/>
      <c r="F58" s="2030"/>
      <c r="G58" s="2030"/>
      <c r="H58" s="2030"/>
      <c r="I58" s="2030"/>
      <c r="J58" s="2030"/>
      <c r="K58" s="2030"/>
      <c r="L58" s="2030"/>
      <c r="M58" s="2031"/>
    </row>
    <row r="59" spans="1:14" ht="15.75" customHeight="1" x14ac:dyDescent="0.25">
      <c r="A59" s="1506" t="s">
        <v>156</v>
      </c>
      <c r="B59" s="6" t="s">
        <v>157</v>
      </c>
      <c r="C59" s="2023" t="s">
        <v>1474</v>
      </c>
      <c r="D59" s="2024"/>
      <c r="E59" s="2024"/>
      <c r="F59" s="2024"/>
      <c r="G59" s="2024"/>
      <c r="H59" s="2024"/>
      <c r="I59" s="2024"/>
      <c r="J59" s="2024"/>
      <c r="K59" s="2024"/>
      <c r="L59" s="2024"/>
      <c r="M59" s="2025"/>
    </row>
    <row r="60" spans="1:14" ht="30" customHeight="1" x14ac:dyDescent="0.25">
      <c r="A60" s="1507"/>
      <c r="B60" s="6" t="s">
        <v>158</v>
      </c>
      <c r="C60" s="2023" t="s">
        <v>1475</v>
      </c>
      <c r="D60" s="2024"/>
      <c r="E60" s="2024"/>
      <c r="F60" s="2024"/>
      <c r="G60" s="2024"/>
      <c r="H60" s="2024"/>
      <c r="I60" s="2024"/>
      <c r="J60" s="2024"/>
      <c r="K60" s="2024"/>
      <c r="L60" s="2024"/>
      <c r="M60" s="2025"/>
    </row>
    <row r="61" spans="1:14" ht="30" customHeight="1" thickBot="1" x14ac:dyDescent="0.3">
      <c r="A61" s="1507"/>
      <c r="B61" s="5" t="s">
        <v>79</v>
      </c>
      <c r="C61" s="2023" t="s">
        <v>1476</v>
      </c>
      <c r="D61" s="2024"/>
      <c r="E61" s="2024"/>
      <c r="F61" s="2024"/>
      <c r="G61" s="2024"/>
      <c r="H61" s="2024"/>
      <c r="I61" s="2024"/>
      <c r="J61" s="2024"/>
      <c r="K61" s="2024"/>
      <c r="L61" s="2024"/>
      <c r="M61" s="2025"/>
    </row>
    <row r="62" spans="1:14" ht="57" customHeight="1" thickBot="1" x14ac:dyDescent="0.3">
      <c r="A62" s="4" t="s">
        <v>64</v>
      </c>
      <c r="B62" s="3"/>
      <c r="C62" s="2026" t="s">
        <v>2122</v>
      </c>
      <c r="D62" s="2027"/>
      <c r="E62" s="2027"/>
      <c r="F62" s="2027"/>
      <c r="G62" s="2027"/>
      <c r="H62" s="2027"/>
      <c r="I62" s="2027"/>
      <c r="J62" s="2027"/>
      <c r="K62" s="2027"/>
      <c r="L62" s="2027"/>
      <c r="M62" s="2028"/>
      <c r="N62" s="338"/>
    </row>
  </sheetData>
  <mergeCells count="50">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J23"/>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DropDown="1" showInputMessage="1" showErrorMessage="1" sqref="C14:D14" xr:uid="{00000000-0002-0000-60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6000-000002000000}"/>
    <dataValidation allowBlank="1" showInputMessage="1" showErrorMessage="1" prompt="Identifique la meta ODS a que le apunta el indicador de producto. Seleccione de la lista desplegable." sqref="E14" xr:uid="{00000000-0002-0000-6000-000003000000}"/>
    <dataValidation allowBlank="1" showInputMessage="1" showErrorMessage="1" prompt="Identifique el ODS a que le apunta el indicador de producto. Seleccione de la lista desplegable._x000a_" sqref="B14:B15" xr:uid="{00000000-0002-0000-6000-000004000000}"/>
    <dataValidation allowBlank="1" showInputMessage="1" showErrorMessage="1" prompt="Seleccione de la lista desplegable" sqref="B4 B7 H7" xr:uid="{00000000-0002-0000-6000-000005000000}"/>
    <dataValidation type="list" allowBlank="1" showInputMessage="1" showErrorMessage="1" sqref="I7:N7" xr:uid="{00000000-0002-0000-6000-000006000000}">
      <formula1>INDIRECT(#REF!)</formula1>
    </dataValidation>
  </dataValidations>
  <hyperlinks>
    <hyperlink ref="C57" r:id="rId1" xr:uid="{00000000-0004-0000-6000-000000000000}"/>
  </hyperlinks>
  <pageMargins left="0.7" right="0.7" top="0.75" bottom="0.75" header="0.3" footer="0.3"/>
  <pageSetup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5" tint="0.39997558519241921"/>
  </sheetPr>
  <dimension ref="A1:Z62"/>
  <sheetViews>
    <sheetView topLeftCell="A12" zoomScale="85" zoomScaleNormal="85" workbookViewId="0">
      <selection activeCell="B14" sqref="B14:B15"/>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6384" width="11.42578125" style="1"/>
  </cols>
  <sheetData>
    <row r="1" spans="1:26" s="172" customFormat="1" ht="15.75" customHeight="1" thickBot="1" x14ac:dyDescent="0.3">
      <c r="A1" s="167"/>
      <c r="B1" s="168" t="s">
        <v>2123</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37.5" customHeight="1" x14ac:dyDescent="0.25">
      <c r="A2" s="1542" t="s">
        <v>67</v>
      </c>
      <c r="B2" s="106" t="s">
        <v>68</v>
      </c>
      <c r="C2" s="1810" t="s">
        <v>2124</v>
      </c>
      <c r="D2" s="1811"/>
      <c r="E2" s="1811"/>
      <c r="F2" s="1811"/>
      <c r="G2" s="1811"/>
      <c r="H2" s="1811"/>
      <c r="I2" s="1811"/>
      <c r="J2" s="1811"/>
      <c r="K2" s="1811"/>
      <c r="L2" s="1811"/>
      <c r="M2" s="1812"/>
    </row>
    <row r="3" spans="1:26" ht="31.5" x14ac:dyDescent="0.25">
      <c r="A3" s="1543"/>
      <c r="B3" s="13" t="s">
        <v>1016</v>
      </c>
      <c r="C3" s="2053" t="s">
        <v>886</v>
      </c>
      <c r="D3" s="2054"/>
      <c r="E3" s="2054"/>
      <c r="F3" s="2054"/>
      <c r="G3" s="2054"/>
      <c r="H3" s="2054"/>
      <c r="I3" s="2054"/>
      <c r="J3" s="2054"/>
      <c r="K3" s="2054"/>
      <c r="L3" s="2054"/>
      <c r="M3" s="2055"/>
    </row>
    <row r="4" spans="1:26" ht="45" customHeight="1" x14ac:dyDescent="0.25">
      <c r="A4" s="1543"/>
      <c r="B4" s="65" t="s">
        <v>72</v>
      </c>
      <c r="C4" s="1849" t="s">
        <v>448</v>
      </c>
      <c r="D4" s="1850"/>
      <c r="E4" s="2056"/>
      <c r="F4" s="1553" t="s">
        <v>74</v>
      </c>
      <c r="G4" s="1554"/>
      <c r="H4" s="162">
        <v>57</v>
      </c>
      <c r="I4" s="101"/>
      <c r="J4" s="101"/>
      <c r="K4" s="101"/>
      <c r="L4" s="101"/>
      <c r="M4" s="100"/>
    </row>
    <row r="5" spans="1:26" ht="28.5" customHeight="1" x14ac:dyDescent="0.25">
      <c r="A5" s="1543"/>
      <c r="B5" s="65" t="s">
        <v>75</v>
      </c>
      <c r="C5" s="928" t="s">
        <v>1018</v>
      </c>
      <c r="D5" s="567"/>
      <c r="E5" s="567"/>
      <c r="F5" s="567"/>
      <c r="G5" s="567"/>
      <c r="H5" s="567"/>
      <c r="I5" s="567"/>
      <c r="J5" s="567"/>
      <c r="K5" s="567"/>
      <c r="L5" s="567"/>
      <c r="M5" s="568"/>
    </row>
    <row r="6" spans="1:26" ht="21" customHeight="1" x14ac:dyDescent="0.25">
      <c r="A6" s="1543"/>
      <c r="B6" s="65" t="s">
        <v>76</v>
      </c>
      <c r="C6" s="1685" t="s">
        <v>1447</v>
      </c>
      <c r="D6" s="1686"/>
      <c r="E6" s="1686"/>
      <c r="F6" s="1686"/>
      <c r="G6" s="1686"/>
      <c r="H6" s="1686"/>
      <c r="I6" s="1686"/>
      <c r="J6" s="1686"/>
      <c r="K6" s="1686"/>
      <c r="L6" s="1686"/>
      <c r="M6" s="1688"/>
    </row>
    <row r="7" spans="1:26" x14ac:dyDescent="0.25">
      <c r="A7" s="1543"/>
      <c r="B7" s="13" t="s">
        <v>929</v>
      </c>
      <c r="C7" s="1" t="s">
        <v>464</v>
      </c>
      <c r="D7" s="567"/>
      <c r="E7" s="99"/>
      <c r="F7" s="99"/>
      <c r="G7" s="98"/>
      <c r="H7" s="571" t="s">
        <v>79</v>
      </c>
      <c r="I7" s="1" t="s">
        <v>1448</v>
      </c>
      <c r="J7" s="567"/>
      <c r="K7" s="567"/>
      <c r="L7" s="567"/>
      <c r="M7" s="568"/>
    </row>
    <row r="8" spans="1:26" x14ac:dyDescent="0.25">
      <c r="A8" s="1543"/>
      <c r="B8" s="1689" t="s">
        <v>77</v>
      </c>
      <c r="C8" s="96"/>
      <c r="D8" s="95"/>
      <c r="E8" s="95"/>
      <c r="F8" s="95"/>
      <c r="G8" s="95"/>
      <c r="H8" s="95"/>
      <c r="I8" s="95"/>
      <c r="J8" s="95"/>
      <c r="K8" s="95"/>
      <c r="L8" s="61"/>
      <c r="M8" s="60"/>
    </row>
    <row r="9" spans="1:26" x14ac:dyDescent="0.25">
      <c r="A9" s="1543"/>
      <c r="B9" s="1690"/>
      <c r="C9" s="1558" t="s">
        <v>1448</v>
      </c>
      <c r="D9" s="1559"/>
      <c r="E9" s="76"/>
      <c r="F9" s="1559"/>
      <c r="G9" s="1559"/>
      <c r="H9" s="76"/>
      <c r="I9" s="1559"/>
      <c r="J9" s="1559"/>
      <c r="K9" s="76"/>
      <c r="L9" s="15"/>
      <c r="M9" s="14"/>
    </row>
    <row r="10" spans="1:26" ht="16.5" thickBot="1" x14ac:dyDescent="0.3">
      <c r="A10" s="1543"/>
      <c r="B10" s="1691"/>
      <c r="C10" s="1558" t="s">
        <v>84</v>
      </c>
      <c r="D10" s="1559"/>
      <c r="E10" s="94"/>
      <c r="F10" s="1559" t="s">
        <v>84</v>
      </c>
      <c r="G10" s="1559"/>
      <c r="H10" s="94"/>
      <c r="I10" s="1559" t="s">
        <v>84</v>
      </c>
      <c r="J10" s="1559"/>
      <c r="K10" s="94"/>
      <c r="L10" s="16"/>
      <c r="M10" s="48"/>
    </row>
    <row r="11" spans="1:26" s="159" customFormat="1" ht="40.5" customHeight="1" x14ac:dyDescent="0.25">
      <c r="A11" s="1543"/>
      <c r="B11" s="13" t="s">
        <v>85</v>
      </c>
      <c r="C11" s="1810" t="s">
        <v>2125</v>
      </c>
      <c r="D11" s="1811"/>
      <c r="E11" s="1811"/>
      <c r="F11" s="1811"/>
      <c r="G11" s="1811"/>
      <c r="H11" s="1811"/>
      <c r="I11" s="1811"/>
      <c r="J11" s="1811"/>
      <c r="K11" s="1811"/>
      <c r="L11" s="1811"/>
      <c r="M11" s="1812"/>
    </row>
    <row r="12" spans="1:26" ht="79.5" customHeight="1" x14ac:dyDescent="0.25">
      <c r="A12" s="1543"/>
      <c r="B12" s="13" t="s">
        <v>1021</v>
      </c>
      <c r="C12" s="2540" t="s">
        <v>2126</v>
      </c>
      <c r="D12" s="2538"/>
      <c r="E12" s="2538"/>
      <c r="F12" s="2538"/>
      <c r="G12" s="2538"/>
      <c r="H12" s="2538"/>
      <c r="I12" s="2538"/>
      <c r="J12" s="2538"/>
      <c r="K12" s="2538"/>
      <c r="L12" s="2538"/>
      <c r="M12" s="2539"/>
    </row>
    <row r="13" spans="1:26" ht="38.1" customHeight="1" x14ac:dyDescent="0.25">
      <c r="A13" s="1543"/>
      <c r="B13" s="13" t="s">
        <v>1023</v>
      </c>
      <c r="C13" s="2448" t="s">
        <v>2105</v>
      </c>
      <c r="D13" s="2449"/>
      <c r="E13" s="2449"/>
      <c r="F13" s="2449"/>
      <c r="G13" s="2449"/>
      <c r="H13" s="2449"/>
      <c r="I13" s="2449"/>
      <c r="J13" s="2449"/>
      <c r="K13" s="2449"/>
      <c r="L13" s="2449"/>
      <c r="M13" s="2450"/>
    </row>
    <row r="14" spans="1:26" ht="66.75" customHeight="1" x14ac:dyDescent="0.25">
      <c r="A14" s="1543"/>
      <c r="B14" s="1689" t="s">
        <v>1025</v>
      </c>
      <c r="C14" s="1724" t="s">
        <v>892</v>
      </c>
      <c r="D14" s="2014"/>
      <c r="E14" s="127" t="s">
        <v>1026</v>
      </c>
      <c r="F14" s="159"/>
      <c r="G14" s="2538" t="s">
        <v>2106</v>
      </c>
      <c r="H14" s="2538"/>
      <c r="I14" s="2538"/>
      <c r="J14" s="2538"/>
      <c r="K14" s="2538"/>
      <c r="L14" s="2538"/>
      <c r="M14" s="2539"/>
    </row>
    <row r="15" spans="1:26" x14ac:dyDescent="0.25">
      <c r="A15" s="1543"/>
      <c r="B15" s="1690"/>
      <c r="C15" s="1724"/>
      <c r="D15" s="1725"/>
      <c r="E15" s="1725"/>
      <c r="F15" s="1725"/>
      <c r="G15" s="1725"/>
      <c r="H15" s="1725"/>
      <c r="I15" s="1725"/>
      <c r="J15" s="1725"/>
      <c r="K15" s="1725"/>
      <c r="L15" s="1725"/>
      <c r="M15" s="1726"/>
    </row>
    <row r="16" spans="1:26" x14ac:dyDescent="0.25">
      <c r="A16" s="1698" t="s">
        <v>48</v>
      </c>
      <c r="B16" s="12" t="s">
        <v>87</v>
      </c>
      <c r="C16" s="2037" t="s">
        <v>2127</v>
      </c>
      <c r="D16" s="2038"/>
      <c r="E16" s="2038"/>
      <c r="F16" s="2038"/>
      <c r="G16" s="2038"/>
      <c r="H16" s="2038"/>
      <c r="I16" s="2038"/>
      <c r="J16" s="2038"/>
      <c r="K16" s="2038"/>
      <c r="L16" s="2038"/>
      <c r="M16" s="2039"/>
    </row>
    <row r="17" spans="1:13" ht="63.6" customHeight="1" x14ac:dyDescent="0.25">
      <c r="A17" s="1699"/>
      <c r="B17" s="12" t="s">
        <v>1028</v>
      </c>
      <c r="C17" s="2566" t="s">
        <v>900</v>
      </c>
      <c r="D17" s="2567"/>
      <c r="E17" s="2567"/>
      <c r="F17" s="2567"/>
      <c r="G17" s="2567"/>
      <c r="H17" s="2567"/>
      <c r="I17" s="2567"/>
      <c r="J17" s="2567"/>
      <c r="K17" s="2567"/>
      <c r="L17" s="2567"/>
      <c r="M17" s="2568"/>
    </row>
    <row r="18" spans="1:13" ht="8.25" customHeight="1" x14ac:dyDescent="0.25">
      <c r="A18" s="1699"/>
      <c r="B18" s="1539" t="s">
        <v>89</v>
      </c>
      <c r="C18" s="92"/>
      <c r="D18" s="91"/>
      <c r="E18" s="91"/>
      <c r="F18" s="91"/>
      <c r="G18" s="91"/>
      <c r="H18" s="91"/>
      <c r="I18" s="91"/>
      <c r="J18" s="91"/>
      <c r="K18" s="91"/>
      <c r="L18" s="91"/>
      <c r="M18" s="90"/>
    </row>
    <row r="19" spans="1:13" ht="9" customHeight="1" x14ac:dyDescent="0.25">
      <c r="A19" s="1699"/>
      <c r="B19" s="1528"/>
      <c r="C19" s="89"/>
      <c r="D19" s="88"/>
      <c r="E19" s="87"/>
      <c r="F19" s="88"/>
      <c r="G19" s="87"/>
      <c r="H19" s="88"/>
      <c r="I19" s="87"/>
      <c r="J19" s="88"/>
      <c r="K19" s="87"/>
      <c r="L19" s="87"/>
      <c r="M19" s="42"/>
    </row>
    <row r="20" spans="1:13" x14ac:dyDescent="0.25">
      <c r="A20" s="1699"/>
      <c r="B20" s="1528"/>
      <c r="C20" s="324" t="s">
        <v>90</v>
      </c>
      <c r="D20" s="132"/>
      <c r="E20" s="131" t="s">
        <v>91</v>
      </c>
      <c r="F20" s="132"/>
      <c r="G20" s="131" t="s">
        <v>92</v>
      </c>
      <c r="H20" s="132"/>
      <c r="I20" s="131" t="s">
        <v>93</v>
      </c>
      <c r="J20" s="161"/>
      <c r="K20" s="131"/>
      <c r="L20" s="131"/>
      <c r="M20" s="134"/>
    </row>
    <row r="21" spans="1:13" x14ac:dyDescent="0.25">
      <c r="A21" s="1699"/>
      <c r="B21" s="1528"/>
      <c r="C21" s="324" t="s">
        <v>94</v>
      </c>
      <c r="D21" s="161"/>
      <c r="E21" s="131" t="s">
        <v>95</v>
      </c>
      <c r="F21" s="135"/>
      <c r="G21" s="131" t="s">
        <v>96</v>
      </c>
      <c r="H21" s="135"/>
      <c r="I21" s="131"/>
      <c r="J21" s="136"/>
      <c r="K21" s="131"/>
      <c r="L21" s="131"/>
      <c r="M21" s="134"/>
    </row>
    <row r="22" spans="1:13" x14ac:dyDescent="0.25">
      <c r="A22" s="1699"/>
      <c r="B22" s="1528"/>
      <c r="C22" s="324" t="s">
        <v>97</v>
      </c>
      <c r="D22" s="161"/>
      <c r="E22" s="131" t="s">
        <v>98</v>
      </c>
      <c r="F22" s="161"/>
      <c r="G22" s="131"/>
      <c r="H22" s="136"/>
      <c r="I22" s="131"/>
      <c r="J22" s="136"/>
      <c r="K22" s="131"/>
      <c r="L22" s="131"/>
      <c r="M22" s="134"/>
    </row>
    <row r="23" spans="1:13" x14ac:dyDescent="0.25">
      <c r="A23" s="1699"/>
      <c r="B23" s="1528"/>
      <c r="C23" s="324" t="s">
        <v>99</v>
      </c>
      <c r="D23" s="161" t="s">
        <v>100</v>
      </c>
      <c r="E23" s="131" t="s">
        <v>1453</v>
      </c>
      <c r="F23" s="82"/>
      <c r="G23" s="82" t="s">
        <v>102</v>
      </c>
      <c r="H23" s="82"/>
      <c r="I23" s="82"/>
      <c r="J23" s="82"/>
      <c r="K23" s="82"/>
      <c r="L23" s="82"/>
      <c r="M23" s="81"/>
    </row>
    <row r="24" spans="1:13" ht="9.75" customHeight="1" x14ac:dyDescent="0.25">
      <c r="A24" s="1699"/>
      <c r="B24" s="1529"/>
      <c r="C24" s="325"/>
      <c r="D24" s="137"/>
      <c r="E24" s="137"/>
      <c r="F24" s="137"/>
      <c r="G24" s="137"/>
      <c r="H24" s="137"/>
      <c r="I24" s="137"/>
      <c r="J24" s="137"/>
      <c r="K24" s="137"/>
      <c r="L24" s="137"/>
      <c r="M24" s="138"/>
    </row>
    <row r="25" spans="1:13" x14ac:dyDescent="0.25">
      <c r="A25" s="1699"/>
      <c r="B25" s="1539" t="s">
        <v>103</v>
      </c>
      <c r="C25" s="326"/>
      <c r="D25" s="139"/>
      <c r="E25" s="139"/>
      <c r="F25" s="139"/>
      <c r="G25" s="139"/>
      <c r="H25" s="139"/>
      <c r="I25" s="139"/>
      <c r="J25" s="139"/>
      <c r="K25" s="139"/>
      <c r="L25" s="61"/>
      <c r="M25" s="60"/>
    </row>
    <row r="26" spans="1:13" x14ac:dyDescent="0.25">
      <c r="A26" s="1699"/>
      <c r="B26" s="1528"/>
      <c r="C26" s="324" t="s">
        <v>104</v>
      </c>
      <c r="D26" s="135"/>
      <c r="E26" s="146"/>
      <c r="F26" s="131" t="s">
        <v>105</v>
      </c>
      <c r="G26" s="161"/>
      <c r="H26" s="146"/>
      <c r="I26" s="131" t="s">
        <v>106</v>
      </c>
      <c r="J26" s="161" t="s">
        <v>100</v>
      </c>
      <c r="K26" s="146"/>
      <c r="L26" s="15"/>
      <c r="M26" s="14"/>
    </row>
    <row r="27" spans="1:13" x14ac:dyDescent="0.25">
      <c r="A27" s="1699"/>
      <c r="B27" s="1528"/>
      <c r="C27" s="324" t="s">
        <v>107</v>
      </c>
      <c r="D27" s="79"/>
      <c r="E27" s="15"/>
      <c r="F27" s="131" t="s">
        <v>108</v>
      </c>
      <c r="G27" s="135"/>
      <c r="H27" s="15"/>
      <c r="I27" s="77"/>
      <c r="J27" s="15"/>
      <c r="K27" s="76"/>
      <c r="L27" s="15"/>
      <c r="M27" s="14"/>
    </row>
    <row r="28" spans="1:13" x14ac:dyDescent="0.25">
      <c r="A28" s="1699"/>
      <c r="B28" s="1529"/>
      <c r="C28" s="327"/>
      <c r="D28" s="140"/>
      <c r="E28" s="140"/>
      <c r="F28" s="140"/>
      <c r="G28" s="140"/>
      <c r="H28" s="140"/>
      <c r="I28" s="140"/>
      <c r="J28" s="140"/>
      <c r="K28" s="140"/>
      <c r="L28" s="16"/>
      <c r="M28" s="48"/>
    </row>
    <row r="29" spans="1:13" x14ac:dyDescent="0.25">
      <c r="A29" s="1699"/>
      <c r="B29" s="70" t="s">
        <v>109</v>
      </c>
      <c r="C29" s="328"/>
      <c r="D29" s="141"/>
      <c r="E29" s="141"/>
      <c r="F29" s="141"/>
      <c r="G29" s="141"/>
      <c r="H29" s="141"/>
      <c r="I29" s="141"/>
      <c r="J29" s="141"/>
      <c r="K29" s="141"/>
      <c r="L29" s="141"/>
      <c r="M29" s="142"/>
    </row>
    <row r="30" spans="1:13" ht="76.5" customHeight="1" x14ac:dyDescent="0.25">
      <c r="A30" s="1699"/>
      <c r="B30" s="70"/>
      <c r="C30" s="329" t="s">
        <v>110</v>
      </c>
      <c r="D30" s="921" t="s">
        <v>111</v>
      </c>
      <c r="E30" s="146"/>
      <c r="F30" s="145" t="s">
        <v>112</v>
      </c>
      <c r="G30" s="573" t="s">
        <v>111</v>
      </c>
      <c r="H30" s="146"/>
      <c r="I30" s="145" t="s">
        <v>113</v>
      </c>
      <c r="J30" s="1767" t="s">
        <v>111</v>
      </c>
      <c r="K30" s="1739"/>
      <c r="L30" s="1768"/>
      <c r="M30" s="164"/>
    </row>
    <row r="31" spans="1:13" hidden="1" x14ac:dyDescent="0.25">
      <c r="A31" s="1699"/>
      <c r="B31" s="65"/>
      <c r="C31" s="325"/>
      <c r="D31" s="137"/>
      <c r="E31" s="137"/>
      <c r="F31" s="137"/>
      <c r="G31" s="137"/>
      <c r="H31" s="137"/>
      <c r="I31" s="137"/>
      <c r="J31" s="137"/>
      <c r="K31" s="137"/>
      <c r="L31" s="137"/>
      <c r="M31" s="138"/>
    </row>
    <row r="32" spans="1:13" x14ac:dyDescent="0.25">
      <c r="A32" s="1699"/>
      <c r="B32" s="1539" t="s">
        <v>114</v>
      </c>
      <c r="C32" s="63"/>
      <c r="D32" s="62"/>
      <c r="E32" s="62"/>
      <c r="F32" s="62"/>
      <c r="G32" s="62"/>
      <c r="H32" s="62"/>
      <c r="I32" s="62"/>
      <c r="J32" s="62"/>
      <c r="K32" s="62"/>
      <c r="L32" s="61"/>
      <c r="M32" s="60"/>
    </row>
    <row r="33" spans="1:13" x14ac:dyDescent="0.25">
      <c r="A33" s="1699"/>
      <c r="B33" s="1528"/>
      <c r="C33" s="330" t="s">
        <v>115</v>
      </c>
      <c r="D33" s="574">
        <v>2023</v>
      </c>
      <c r="E33" s="54"/>
      <c r="F33" s="146" t="s">
        <v>116</v>
      </c>
      <c r="G33" s="335" t="s">
        <v>1031</v>
      </c>
      <c r="H33" s="54"/>
      <c r="I33" s="145"/>
      <c r="J33" s="54"/>
      <c r="K33" s="54"/>
      <c r="L33" s="15"/>
      <c r="M33" s="14"/>
    </row>
    <row r="34" spans="1:13" x14ac:dyDescent="0.25">
      <c r="A34" s="1699"/>
      <c r="B34" s="1529"/>
      <c r="C34" s="325"/>
      <c r="D34" s="52"/>
      <c r="E34" s="49"/>
      <c r="F34" s="137"/>
      <c r="G34" s="49"/>
      <c r="H34" s="49"/>
      <c r="I34" s="147"/>
      <c r="J34" s="49"/>
      <c r="K34" s="49"/>
      <c r="L34" s="16"/>
      <c r="M34" s="48"/>
    </row>
    <row r="35" spans="1:13" x14ac:dyDescent="0.25">
      <c r="A35" s="1699"/>
      <c r="B35" s="1539" t="s">
        <v>117</v>
      </c>
      <c r="C35" s="47"/>
      <c r="D35" s="46"/>
      <c r="E35" s="46"/>
      <c r="F35" s="46"/>
      <c r="G35" s="46"/>
      <c r="H35" s="46"/>
      <c r="I35" s="46"/>
      <c r="J35" s="46"/>
      <c r="K35" s="46"/>
      <c r="L35" s="46"/>
      <c r="M35" s="45"/>
    </row>
    <row r="36" spans="1:13" x14ac:dyDescent="0.25">
      <c r="A36" s="1699"/>
      <c r="B36" s="1528"/>
      <c r="C36" s="37"/>
      <c r="D36" s="35" t="s">
        <v>118</v>
      </c>
      <c r="E36" s="35"/>
      <c r="F36" s="35" t="s">
        <v>119</v>
      </c>
      <c r="G36" s="35"/>
      <c r="H36" s="43" t="s">
        <v>120</v>
      </c>
      <c r="I36" s="43"/>
      <c r="J36" s="43" t="s">
        <v>121</v>
      </c>
      <c r="K36" s="35"/>
      <c r="L36" s="35" t="s">
        <v>122</v>
      </c>
      <c r="M36" s="44"/>
    </row>
    <row r="37" spans="1:13" x14ac:dyDescent="0.25">
      <c r="A37" s="1699"/>
      <c r="B37" s="1528"/>
      <c r="C37" s="37"/>
      <c r="D37" s="166">
        <v>2023</v>
      </c>
      <c r="E37" s="538">
        <v>1</v>
      </c>
      <c r="F37" s="30">
        <v>2024</v>
      </c>
      <c r="G37" s="538">
        <v>1</v>
      </c>
      <c r="H37" s="166">
        <v>2025</v>
      </c>
      <c r="I37" s="538">
        <v>1</v>
      </c>
      <c r="J37" s="166">
        <v>2026</v>
      </c>
      <c r="K37" s="538">
        <v>1</v>
      </c>
      <c r="L37" s="166">
        <v>2027</v>
      </c>
      <c r="M37" s="538">
        <v>1</v>
      </c>
    </row>
    <row r="38" spans="1:13" x14ac:dyDescent="0.25">
      <c r="A38" s="1699"/>
      <c r="B38" s="1528"/>
      <c r="C38" s="37"/>
      <c r="D38" s="35" t="s">
        <v>123</v>
      </c>
      <c r="E38" s="34"/>
      <c r="F38" s="35" t="s">
        <v>124</v>
      </c>
      <c r="G38" s="35"/>
      <c r="H38" s="43" t="s">
        <v>125</v>
      </c>
      <c r="I38" s="43"/>
      <c r="J38" s="43" t="s">
        <v>126</v>
      </c>
      <c r="K38" s="35"/>
      <c r="L38" s="35" t="s">
        <v>127</v>
      </c>
      <c r="M38" s="42"/>
    </row>
    <row r="39" spans="1:13" x14ac:dyDescent="0.25">
      <c r="A39" s="1699"/>
      <c r="B39" s="1528"/>
      <c r="C39" s="37"/>
      <c r="D39" s="166">
        <v>2028</v>
      </c>
      <c r="E39" s="538">
        <v>1</v>
      </c>
      <c r="F39" s="166">
        <v>2029</v>
      </c>
      <c r="G39" s="538">
        <v>1</v>
      </c>
      <c r="H39" s="166">
        <v>2030</v>
      </c>
      <c r="I39" s="538">
        <v>1</v>
      </c>
      <c r="J39" s="166">
        <v>2031</v>
      </c>
      <c r="K39" s="538">
        <v>1</v>
      </c>
      <c r="L39" s="166">
        <v>2032</v>
      </c>
      <c r="M39" s="538">
        <v>1</v>
      </c>
    </row>
    <row r="40" spans="1:13" x14ac:dyDescent="0.25">
      <c r="A40" s="1699"/>
      <c r="B40" s="1528"/>
      <c r="C40" s="37"/>
      <c r="D40" s="35" t="s">
        <v>128</v>
      </c>
      <c r="E40" s="35"/>
      <c r="F40" s="35"/>
      <c r="G40" s="35"/>
      <c r="H40" s="43"/>
      <c r="I40" s="43"/>
      <c r="J40" s="43"/>
      <c r="K40" s="35"/>
      <c r="L40" s="35"/>
      <c r="M40" s="42"/>
    </row>
    <row r="41" spans="1:13" x14ac:dyDescent="0.25">
      <c r="A41" s="1699"/>
      <c r="B41" s="1528"/>
      <c r="C41" s="37"/>
      <c r="D41" s="166"/>
      <c r="E41" s="538">
        <v>1</v>
      </c>
      <c r="F41" s="34"/>
      <c r="G41" s="35"/>
      <c r="H41" s="34"/>
      <c r="I41" s="35"/>
      <c r="J41" s="34"/>
      <c r="K41" s="35"/>
      <c r="L41" s="34"/>
      <c r="M41" s="35"/>
    </row>
    <row r="42" spans="1:13" x14ac:dyDescent="0.25">
      <c r="A42" s="1699"/>
      <c r="B42" s="1528"/>
      <c r="C42" s="37"/>
      <c r="D42" s="34"/>
      <c r="E42" s="35"/>
      <c r="F42" s="34"/>
      <c r="G42" s="35"/>
      <c r="H42" s="34"/>
      <c r="I42" s="35"/>
      <c r="J42" s="34"/>
      <c r="K42" s="35"/>
      <c r="L42" s="34"/>
      <c r="M42" s="33"/>
    </row>
    <row r="43" spans="1:13" x14ac:dyDescent="0.25">
      <c r="A43" s="1699"/>
      <c r="B43" s="1528"/>
      <c r="C43" s="2043"/>
      <c r="D43" s="2044"/>
      <c r="E43" s="2044"/>
      <c r="F43" s="2044"/>
      <c r="G43" s="2044"/>
      <c r="H43" s="2044"/>
      <c r="I43" s="2044"/>
      <c r="J43" s="2044"/>
      <c r="K43" s="2044"/>
      <c r="L43" s="2044"/>
      <c r="M43" s="2045"/>
    </row>
    <row r="44" spans="1:13" x14ac:dyDescent="0.25">
      <c r="A44" s="1699"/>
      <c r="B44" s="1528"/>
      <c r="C44" s="32"/>
      <c r="D44" s="27"/>
      <c r="E44" s="28"/>
      <c r="F44" s="27"/>
      <c r="G44" s="28"/>
      <c r="H44" s="27"/>
      <c r="I44" s="28"/>
      <c r="J44" s="27"/>
      <c r="K44" s="28"/>
      <c r="L44" s="27"/>
      <c r="M44" s="26"/>
    </row>
    <row r="45" spans="1:13" ht="18" customHeight="1" x14ac:dyDescent="0.25">
      <c r="A45" s="1699"/>
      <c r="B45" s="1539" t="s">
        <v>134</v>
      </c>
      <c r="C45" s="326"/>
      <c r="D45" s="139"/>
      <c r="E45" s="139"/>
      <c r="F45" s="139"/>
      <c r="G45" s="139"/>
      <c r="H45" s="139"/>
      <c r="I45" s="139"/>
      <c r="J45" s="139"/>
      <c r="K45" s="139"/>
      <c r="L45" s="15"/>
      <c r="M45" s="14"/>
    </row>
    <row r="46" spans="1:13" x14ac:dyDescent="0.25">
      <c r="A46" s="1699"/>
      <c r="B46" s="1528"/>
      <c r="C46" s="20"/>
      <c r="D46" s="23" t="s">
        <v>135</v>
      </c>
      <c r="E46" s="22" t="s">
        <v>136</v>
      </c>
      <c r="F46" s="2046" t="s">
        <v>137</v>
      </c>
      <c r="G46" s="2047" t="s">
        <v>1087</v>
      </c>
      <c r="H46" s="2048"/>
      <c r="I46" s="2048"/>
      <c r="J46" s="2049"/>
      <c r="K46" s="156" t="s">
        <v>1453</v>
      </c>
      <c r="L46" s="1532"/>
      <c r="M46" s="1533"/>
    </row>
    <row r="47" spans="1:13" x14ac:dyDescent="0.25">
      <c r="A47" s="1699"/>
      <c r="B47" s="1528"/>
      <c r="C47" s="20"/>
      <c r="D47" s="19" t="s">
        <v>100</v>
      </c>
      <c r="E47" s="161"/>
      <c r="F47" s="2046"/>
      <c r="G47" s="2050"/>
      <c r="H47" s="2051"/>
      <c r="I47" s="2051"/>
      <c r="J47" s="2052"/>
      <c r="K47" s="15"/>
      <c r="L47" s="1534"/>
      <c r="M47" s="1535"/>
    </row>
    <row r="48" spans="1:13" x14ac:dyDescent="0.25">
      <c r="A48" s="1699"/>
      <c r="B48" s="1529"/>
      <c r="C48" s="17"/>
      <c r="D48" s="16"/>
      <c r="E48" s="16"/>
      <c r="F48" s="16"/>
      <c r="G48" s="16"/>
      <c r="H48" s="16"/>
      <c r="I48" s="16"/>
      <c r="J48" s="16"/>
      <c r="K48" s="16"/>
      <c r="L48" s="15"/>
      <c r="M48" s="14"/>
    </row>
    <row r="49" spans="1:13" ht="44.45" customHeight="1" x14ac:dyDescent="0.25">
      <c r="A49" s="1699"/>
      <c r="B49" s="13" t="s">
        <v>139</v>
      </c>
      <c r="C49" s="2026" t="s">
        <v>2128</v>
      </c>
      <c r="D49" s="1725"/>
      <c r="E49" s="1725"/>
      <c r="F49" s="1725"/>
      <c r="G49" s="1725"/>
      <c r="H49" s="1725"/>
      <c r="I49" s="1725"/>
      <c r="J49" s="1725"/>
      <c r="K49" s="1725"/>
      <c r="L49" s="1725"/>
      <c r="M49" s="1726"/>
    </row>
    <row r="50" spans="1:13" ht="27.75" customHeight="1" x14ac:dyDescent="0.25">
      <c r="A50" s="1699"/>
      <c r="B50" s="12" t="s">
        <v>141</v>
      </c>
      <c r="C50" s="1724" t="s">
        <v>2129</v>
      </c>
      <c r="D50" s="1725"/>
      <c r="E50" s="1725"/>
      <c r="F50" s="1725"/>
      <c r="G50" s="1725"/>
      <c r="H50" s="1725"/>
      <c r="I50" s="1725"/>
      <c r="J50" s="1725"/>
      <c r="K50" s="1725"/>
      <c r="L50" s="1725"/>
      <c r="M50" s="1726"/>
    </row>
    <row r="51" spans="1:13" ht="22.5" customHeight="1" x14ac:dyDescent="0.25">
      <c r="A51" s="1699"/>
      <c r="B51" s="12" t="s">
        <v>143</v>
      </c>
      <c r="C51" s="1724" t="s">
        <v>1459</v>
      </c>
      <c r="D51" s="1725"/>
      <c r="E51" s="1725"/>
      <c r="F51" s="1725"/>
      <c r="G51" s="1725"/>
      <c r="H51" s="1725"/>
      <c r="I51" s="1725"/>
      <c r="J51" s="1725"/>
      <c r="K51" s="1725"/>
      <c r="L51" s="1725"/>
      <c r="M51" s="1726"/>
    </row>
    <row r="52" spans="1:13" x14ac:dyDescent="0.25">
      <c r="A52" s="1699"/>
      <c r="B52" s="12" t="s">
        <v>144</v>
      </c>
      <c r="C52" s="1789" t="s">
        <v>342</v>
      </c>
      <c r="D52" s="1790"/>
      <c r="E52" s="1790"/>
      <c r="F52" s="1790"/>
      <c r="G52" s="1790"/>
      <c r="H52" s="1790"/>
      <c r="I52" s="1790"/>
      <c r="J52" s="1790"/>
      <c r="K52" s="1790"/>
      <c r="L52" s="1790"/>
      <c r="M52" s="1791"/>
    </row>
    <row r="53" spans="1:13" ht="15.75" customHeight="1" x14ac:dyDescent="0.25">
      <c r="A53" s="1506" t="s">
        <v>60</v>
      </c>
      <c r="B53" s="7" t="s">
        <v>145</v>
      </c>
      <c r="C53" s="2029" t="s">
        <v>529</v>
      </c>
      <c r="D53" s="2030"/>
      <c r="E53" s="2030"/>
      <c r="F53" s="2030"/>
      <c r="G53" s="2030"/>
      <c r="H53" s="2030"/>
      <c r="I53" s="2030"/>
      <c r="J53" s="2030"/>
      <c r="K53" s="2030"/>
      <c r="L53" s="2030"/>
      <c r="M53" s="2031"/>
    </row>
    <row r="54" spans="1:13" ht="15.6" customHeight="1" x14ac:dyDescent="0.25">
      <c r="A54" s="1507"/>
      <c r="B54" s="7" t="s">
        <v>147</v>
      </c>
      <c r="C54" s="2029" t="s">
        <v>1460</v>
      </c>
      <c r="D54" s="2030"/>
      <c r="E54" s="2030"/>
      <c r="F54" s="2030"/>
      <c r="G54" s="2030"/>
      <c r="H54" s="2030"/>
      <c r="I54" s="2030"/>
      <c r="J54" s="2030"/>
      <c r="K54" s="2030"/>
      <c r="L54" s="2030"/>
      <c r="M54" s="2031"/>
    </row>
    <row r="55" spans="1:13" ht="15.6" customHeight="1" x14ac:dyDescent="0.25">
      <c r="A55" s="1507"/>
      <c r="B55" s="7" t="s">
        <v>149</v>
      </c>
      <c r="C55" s="2029" t="s">
        <v>1448</v>
      </c>
      <c r="D55" s="2030"/>
      <c r="E55" s="2030"/>
      <c r="F55" s="2030"/>
      <c r="G55" s="2030"/>
      <c r="H55" s="2030"/>
      <c r="I55" s="2030"/>
      <c r="J55" s="2030"/>
      <c r="K55" s="2030"/>
      <c r="L55" s="2030"/>
      <c r="M55" s="2031"/>
    </row>
    <row r="56" spans="1:13" ht="15.75" customHeight="1" x14ac:dyDescent="0.25">
      <c r="A56" s="1507"/>
      <c r="B56" s="8" t="s">
        <v>151</v>
      </c>
      <c r="C56" s="2029" t="s">
        <v>1461</v>
      </c>
      <c r="D56" s="2030"/>
      <c r="E56" s="2030"/>
      <c r="F56" s="2030"/>
      <c r="G56" s="2030"/>
      <c r="H56" s="2030"/>
      <c r="I56" s="2030"/>
      <c r="J56" s="2030"/>
      <c r="K56" s="2030"/>
      <c r="L56" s="2030"/>
      <c r="M56" s="2031"/>
    </row>
    <row r="57" spans="1:13" ht="15.75" customHeight="1" x14ac:dyDescent="0.25">
      <c r="A57" s="1507"/>
      <c r="B57" s="7" t="s">
        <v>153</v>
      </c>
      <c r="C57" s="1523" t="s">
        <v>530</v>
      </c>
      <c r="D57" s="2024"/>
      <c r="E57" s="2024"/>
      <c r="F57" s="2024"/>
      <c r="G57" s="2024"/>
      <c r="H57" s="2024"/>
      <c r="I57" s="2024"/>
      <c r="J57" s="2024"/>
      <c r="K57" s="2024"/>
      <c r="L57" s="2024"/>
      <c r="M57" s="2025"/>
    </row>
    <row r="58" spans="1:13" ht="16.5" thickBot="1" x14ac:dyDescent="0.3">
      <c r="A58" s="1510"/>
      <c r="B58" s="7" t="s">
        <v>155</v>
      </c>
      <c r="C58" s="2029">
        <v>3214906897</v>
      </c>
      <c r="D58" s="2030"/>
      <c r="E58" s="2030"/>
      <c r="F58" s="2030"/>
      <c r="G58" s="2030"/>
      <c r="H58" s="2030"/>
      <c r="I58" s="2030"/>
      <c r="J58" s="2030"/>
      <c r="K58" s="2030"/>
      <c r="L58" s="2030"/>
      <c r="M58" s="2031"/>
    </row>
    <row r="59" spans="1:13" ht="15.75" customHeight="1" x14ac:dyDescent="0.25">
      <c r="A59" s="1506" t="s">
        <v>156</v>
      </c>
      <c r="B59" s="6" t="s">
        <v>157</v>
      </c>
      <c r="C59" s="2023" t="s">
        <v>1462</v>
      </c>
      <c r="D59" s="2024"/>
      <c r="E59" s="2024"/>
      <c r="F59" s="2024"/>
      <c r="G59" s="2024"/>
      <c r="H59" s="2024"/>
      <c r="I59" s="2024"/>
      <c r="J59" s="2024"/>
      <c r="K59" s="2024"/>
      <c r="L59" s="2024"/>
      <c r="M59" s="2025"/>
    </row>
    <row r="60" spans="1:13" ht="30" customHeight="1" x14ac:dyDescent="0.25">
      <c r="A60" s="1507"/>
      <c r="B60" s="6" t="s">
        <v>158</v>
      </c>
      <c r="C60" s="2023" t="s">
        <v>1460</v>
      </c>
      <c r="D60" s="2024"/>
      <c r="E60" s="2024"/>
      <c r="F60" s="2024"/>
      <c r="G60" s="2024"/>
      <c r="H60" s="2024"/>
      <c r="I60" s="2024"/>
      <c r="J60" s="2024"/>
      <c r="K60" s="2024"/>
      <c r="L60" s="2024"/>
      <c r="M60" s="2025"/>
    </row>
    <row r="61" spans="1:13" ht="30" customHeight="1" thickBot="1" x14ac:dyDescent="0.3">
      <c r="A61" s="1507"/>
      <c r="B61" s="5" t="s">
        <v>79</v>
      </c>
      <c r="C61" s="2023" t="s">
        <v>1463</v>
      </c>
      <c r="D61" s="2024"/>
      <c r="E61" s="2024"/>
      <c r="F61" s="2024"/>
      <c r="G61" s="2024"/>
      <c r="H61" s="2024"/>
      <c r="I61" s="2024"/>
      <c r="J61" s="2024"/>
      <c r="K61" s="2024"/>
      <c r="L61" s="2024"/>
      <c r="M61" s="2025"/>
    </row>
    <row r="62" spans="1:13" ht="54" customHeight="1" thickBot="1" x14ac:dyDescent="0.3">
      <c r="A62" s="4" t="s">
        <v>64</v>
      </c>
      <c r="B62" s="3"/>
      <c r="C62" s="1755" t="s">
        <v>2130</v>
      </c>
      <c r="D62" s="1708"/>
      <c r="E62" s="1708"/>
      <c r="F62" s="1708"/>
      <c r="G62" s="1708"/>
      <c r="H62" s="1708"/>
      <c r="I62" s="1708"/>
      <c r="J62" s="1708"/>
      <c r="K62" s="1708"/>
      <c r="L62" s="1708"/>
      <c r="M62" s="1709"/>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G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allowBlank="1" showInputMessage="1" showErrorMessage="1" sqref="C4" xr:uid="{00000000-0002-0000-6100-000000000000}"/>
    <dataValidation allowBlank="1" showDropDown="1" showInputMessage="1" showErrorMessage="1" sqref="C14:D14" xr:uid="{00000000-0002-0000-6100-000001000000}"/>
    <dataValidation type="list" allowBlank="1" showInputMessage="1" showErrorMessage="1" sqref="I7:N7" xr:uid="{00000000-0002-0000-6100-000002000000}">
      <formula1>INDIRECT(#REF!)</formula1>
    </dataValidation>
    <dataValidation allowBlank="1" showInputMessage="1" showErrorMessage="1" prompt="Seleccione de la lista desplegable" sqref="B4 B7 H7" xr:uid="{00000000-0002-0000-6100-000003000000}"/>
    <dataValidation allowBlank="1" showInputMessage="1" showErrorMessage="1" prompt="Identifique el ODS a que le apunta el indicador de producto. Seleccione de la lista desplegable._x000a_" sqref="B14:B15" xr:uid="{00000000-0002-0000-6100-000004000000}"/>
    <dataValidation allowBlank="1" showInputMessage="1" showErrorMessage="1" prompt="Identifique la meta ODS a que le apunta el indicador de producto. Seleccione de la lista desplegable." sqref="E14" xr:uid="{00000000-0002-0000-6100-000005000000}"/>
    <dataValidation allowBlank="1" showInputMessage="1" showErrorMessage="1" prompt="Determine si el indicador responde a un enfoque (Derechos Humanos, Género, Diferencial, Poblacional, Ambiental y Territorial). Si responde a más de enfoque separelos por ;" sqref="B16" xr:uid="{00000000-0002-0000-61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100-000007000000}"/>
  </dataValidations>
  <hyperlinks>
    <hyperlink ref="C57:M57" r:id="rId1" display="dmoraa@sdis.gov.co" xr:uid="{00000000-0004-0000-6100-000000000000}"/>
    <hyperlink ref="C57" r:id="rId2" xr:uid="{00000000-0004-0000-6100-000001000000}"/>
  </hyperlinks>
  <pageMargins left="0.7" right="0.7" top="0.75" bottom="0.75" header="0.3" footer="0.3"/>
  <pageSetup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5" tint="0.39997558519241921"/>
  </sheetPr>
  <dimension ref="A1:M60"/>
  <sheetViews>
    <sheetView topLeftCell="A12" workbookViewId="0">
      <selection activeCell="C15" sqref="C15:K1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2131</v>
      </c>
      <c r="C1" s="108"/>
      <c r="D1" s="108"/>
      <c r="E1" s="108"/>
      <c r="F1" s="108"/>
      <c r="G1" s="108"/>
      <c r="H1" s="108"/>
      <c r="I1" s="108"/>
      <c r="J1" s="108"/>
      <c r="K1" s="108"/>
      <c r="L1" s="108"/>
      <c r="M1" s="107"/>
    </row>
    <row r="2" spans="1:13" ht="46.5" customHeight="1" thickBot="1" x14ac:dyDescent="0.3">
      <c r="A2" s="1542" t="s">
        <v>67</v>
      </c>
      <c r="B2" s="106" t="s">
        <v>68</v>
      </c>
      <c r="C2" s="1546" t="s">
        <v>2132</v>
      </c>
      <c r="D2" s="1546"/>
      <c r="E2" s="1546"/>
      <c r="F2" s="1546"/>
      <c r="G2" s="1546"/>
      <c r="H2" s="1546"/>
      <c r="I2" s="1546"/>
      <c r="J2" s="1546"/>
      <c r="K2" s="1546"/>
      <c r="L2" s="1546"/>
      <c r="M2" s="1547"/>
    </row>
    <row r="3" spans="1:13" ht="31.5" customHeight="1" x14ac:dyDescent="0.25">
      <c r="A3" s="1543"/>
      <c r="B3" s="13" t="s">
        <v>70</v>
      </c>
      <c r="C3" s="1545" t="s">
        <v>886</v>
      </c>
      <c r="D3" s="1546"/>
      <c r="E3" s="1546"/>
      <c r="F3" s="1546"/>
      <c r="G3" s="1546"/>
      <c r="H3" s="1546"/>
      <c r="I3" s="1546"/>
      <c r="J3" s="1546"/>
      <c r="K3" s="1546"/>
      <c r="L3" s="1546"/>
      <c r="M3" s="1547"/>
    </row>
    <row r="4" spans="1:13" ht="15.75" customHeight="1" x14ac:dyDescent="0.25">
      <c r="A4" s="1543"/>
      <c r="B4" s="561" t="s">
        <v>72</v>
      </c>
      <c r="C4" s="2571" t="s">
        <v>448</v>
      </c>
      <c r="D4" s="1834"/>
      <c r="E4" s="1834"/>
      <c r="F4" s="1553" t="s">
        <v>74</v>
      </c>
      <c r="G4" s="1554"/>
      <c r="H4" s="102">
        <v>364</v>
      </c>
      <c r="I4" s="101"/>
      <c r="J4" s="101"/>
      <c r="K4" s="101"/>
      <c r="L4" s="101"/>
      <c r="M4" s="100"/>
    </row>
    <row r="5" spans="1:13" ht="16.5" customHeight="1" x14ac:dyDescent="0.25">
      <c r="A5" s="1543"/>
      <c r="B5" s="65" t="s">
        <v>75</v>
      </c>
      <c r="C5" s="2572" t="s">
        <v>2133</v>
      </c>
      <c r="D5" s="2572"/>
      <c r="E5" s="2572"/>
      <c r="F5" s="2572"/>
      <c r="G5" s="2572"/>
      <c r="H5" s="2572"/>
      <c r="I5" s="2572"/>
      <c r="J5" s="2572"/>
      <c r="K5" s="2572"/>
      <c r="L5" s="2572"/>
      <c r="M5" s="2573"/>
    </row>
    <row r="6" spans="1:13" x14ac:dyDescent="0.25">
      <c r="A6" s="1543"/>
      <c r="B6" s="561" t="s">
        <v>76</v>
      </c>
      <c r="C6" s="1550" t="s">
        <v>2134</v>
      </c>
      <c r="D6" s="1550"/>
      <c r="E6" s="1550"/>
      <c r="F6" s="1550"/>
      <c r="G6" s="1550"/>
      <c r="H6" s="1550"/>
      <c r="I6" s="1550"/>
      <c r="J6" s="1550"/>
      <c r="K6" s="1550"/>
      <c r="L6" s="1550"/>
      <c r="M6" s="1551"/>
    </row>
    <row r="7" spans="1:13" x14ac:dyDescent="0.25">
      <c r="A7" s="1543"/>
      <c r="B7" s="12" t="s">
        <v>929</v>
      </c>
      <c r="C7" s="1686"/>
      <c r="D7" s="1686"/>
      <c r="E7" s="99" t="s">
        <v>493</v>
      </c>
      <c r="F7" s="99"/>
      <c r="G7" s="98"/>
      <c r="H7" s="97" t="s">
        <v>79</v>
      </c>
      <c r="I7" s="1687" t="s">
        <v>465</v>
      </c>
      <c r="J7" s="1686"/>
      <c r="K7" s="1686"/>
      <c r="L7" s="1686"/>
      <c r="M7" s="1688"/>
    </row>
    <row r="8" spans="1:13" x14ac:dyDescent="0.25">
      <c r="A8" s="1543"/>
      <c r="B8" s="1539" t="s">
        <v>77</v>
      </c>
      <c r="C8" s="95"/>
      <c r="D8" s="95"/>
      <c r="E8" s="95"/>
      <c r="F8" s="95"/>
      <c r="G8" s="95"/>
      <c r="H8" s="95"/>
      <c r="I8" s="95"/>
      <c r="J8" s="95"/>
      <c r="K8" s="95"/>
      <c r="L8" s="61"/>
      <c r="M8" s="60"/>
    </row>
    <row r="9" spans="1:13" ht="25.5" customHeight="1" x14ac:dyDescent="0.25">
      <c r="A9" s="1543"/>
      <c r="B9" s="1528"/>
      <c r="C9" s="2574" t="s">
        <v>465</v>
      </c>
      <c r="D9" s="2574"/>
      <c r="E9" s="76"/>
      <c r="F9" s="1559"/>
      <c r="G9" s="1559"/>
      <c r="H9" s="76"/>
      <c r="I9" s="1559"/>
      <c r="J9" s="1559"/>
      <c r="K9" s="76"/>
      <c r="L9" s="15"/>
      <c r="M9" s="14"/>
    </row>
    <row r="10" spans="1:13" x14ac:dyDescent="0.25">
      <c r="A10" s="1543"/>
      <c r="B10" s="1529"/>
      <c r="C10" s="1559" t="s">
        <v>84</v>
      </c>
      <c r="D10" s="1559"/>
      <c r="E10" s="94"/>
      <c r="F10" s="1559" t="s">
        <v>84</v>
      </c>
      <c r="G10" s="1559"/>
      <c r="H10" s="94"/>
      <c r="I10" s="1559" t="s">
        <v>84</v>
      </c>
      <c r="J10" s="1559"/>
      <c r="K10" s="94"/>
      <c r="L10" s="16"/>
      <c r="M10" s="48"/>
    </row>
    <row r="11" spans="1:13" ht="109.5" customHeight="1" x14ac:dyDescent="0.25">
      <c r="A11" s="1544"/>
      <c r="B11" s="13" t="s">
        <v>85</v>
      </c>
      <c r="C11" s="1514" t="s">
        <v>2135</v>
      </c>
      <c r="D11" s="1515"/>
      <c r="E11" s="1515"/>
      <c r="F11" s="1515"/>
      <c r="G11" s="1515"/>
      <c r="H11" s="1515"/>
      <c r="I11" s="1515"/>
      <c r="J11" s="1515"/>
      <c r="K11" s="1515"/>
      <c r="L11" s="1515"/>
      <c r="M11" s="1516"/>
    </row>
    <row r="12" spans="1:13" ht="60" customHeight="1" x14ac:dyDescent="0.25">
      <c r="A12" s="566"/>
      <c r="B12" s="13" t="s">
        <v>1774</v>
      </c>
      <c r="C12" s="1517" t="s">
        <v>2136</v>
      </c>
      <c r="D12" s="1518"/>
      <c r="E12" s="1518"/>
      <c r="F12" s="1518"/>
      <c r="G12" s="1518"/>
      <c r="H12" s="1518"/>
      <c r="I12" s="1518"/>
      <c r="J12" s="1518"/>
      <c r="K12" s="1518"/>
      <c r="L12" s="1518"/>
      <c r="M12" s="1519"/>
    </row>
    <row r="13" spans="1:13" ht="66.75" customHeight="1" x14ac:dyDescent="0.25">
      <c r="A13" s="566"/>
      <c r="B13" s="13" t="s">
        <v>1025</v>
      </c>
      <c r="C13" s="1724" t="s">
        <v>905</v>
      </c>
      <c r="D13" s="2014"/>
      <c r="E13" s="127" t="s">
        <v>1026</v>
      </c>
      <c r="F13" s="159"/>
      <c r="G13" s="2538" t="s">
        <v>2137</v>
      </c>
      <c r="H13" s="2538"/>
      <c r="I13" s="2538"/>
      <c r="J13" s="2538"/>
      <c r="K13" s="2538"/>
      <c r="L13" s="2538"/>
      <c r="M13" s="2539"/>
    </row>
    <row r="14" spans="1:13" ht="32.450000000000003" customHeight="1" x14ac:dyDescent="0.25">
      <c r="A14" s="1698" t="s">
        <v>48</v>
      </c>
      <c r="B14" s="12" t="s">
        <v>87</v>
      </c>
      <c r="C14" s="1514" t="s">
        <v>2138</v>
      </c>
      <c r="D14" s="1515"/>
      <c r="E14" s="1515"/>
      <c r="F14" s="1515"/>
      <c r="G14" s="1515"/>
      <c r="H14" s="1515"/>
      <c r="I14" s="1515"/>
      <c r="J14" s="1515"/>
      <c r="K14" s="1515"/>
      <c r="L14" s="1515"/>
      <c r="M14" s="1516"/>
    </row>
    <row r="15" spans="1:13" ht="32.450000000000003" customHeight="1" x14ac:dyDescent="0.25">
      <c r="A15" s="1699"/>
      <c r="B15" s="619" t="s">
        <v>2139</v>
      </c>
      <c r="C15" s="1517" t="s">
        <v>904</v>
      </c>
      <c r="D15" s="1518"/>
      <c r="E15" s="1518"/>
      <c r="F15" s="1518"/>
      <c r="G15" s="1518"/>
      <c r="H15" s="1518"/>
      <c r="I15" s="1518"/>
      <c r="J15" s="1518"/>
      <c r="K15" s="1518"/>
      <c r="L15" s="1437"/>
      <c r="M15" s="1438"/>
    </row>
    <row r="16" spans="1:13" ht="20.100000000000001" customHeight="1" x14ac:dyDescent="0.25">
      <c r="A16" s="1699"/>
      <c r="B16" s="1539" t="s">
        <v>89</v>
      </c>
      <c r="C16" s="129"/>
      <c r="D16" s="91"/>
      <c r="E16" s="91"/>
      <c r="F16" s="91"/>
      <c r="G16" s="91"/>
      <c r="H16" s="91"/>
      <c r="I16" s="91"/>
      <c r="J16" s="91"/>
      <c r="K16" s="91"/>
      <c r="L16" s="91"/>
      <c r="M16" s="90"/>
    </row>
    <row r="17" spans="1:13" ht="9" customHeight="1" x14ac:dyDescent="0.25">
      <c r="A17" s="1699"/>
      <c r="B17" s="1528"/>
      <c r="C17" s="130"/>
      <c r="D17" s="88"/>
      <c r="E17" s="87"/>
      <c r="F17" s="88"/>
      <c r="G17" s="87"/>
      <c r="H17" s="88"/>
      <c r="I17" s="87"/>
      <c r="J17" s="88"/>
      <c r="K17" s="87"/>
      <c r="L17" s="87"/>
      <c r="M17" s="42"/>
    </row>
    <row r="18" spans="1:13" x14ac:dyDescent="0.25">
      <c r="A18" s="1699"/>
      <c r="B18" s="1528"/>
      <c r="C18" s="78" t="s">
        <v>90</v>
      </c>
      <c r="D18" s="86"/>
      <c r="E18" s="78" t="s">
        <v>91</v>
      </c>
      <c r="F18" s="86"/>
      <c r="G18" s="78" t="s">
        <v>92</v>
      </c>
      <c r="H18" s="86"/>
      <c r="I18" s="78" t="s">
        <v>93</v>
      </c>
      <c r="J18" s="85"/>
      <c r="K18" s="78"/>
      <c r="L18" s="78"/>
      <c r="M18" s="83"/>
    </row>
    <row r="19" spans="1:13" x14ac:dyDescent="0.25">
      <c r="A19" s="1699"/>
      <c r="B19" s="1528"/>
      <c r="C19" s="78" t="s">
        <v>94</v>
      </c>
      <c r="D19" s="18"/>
      <c r="E19" s="78" t="s">
        <v>95</v>
      </c>
      <c r="F19" s="67"/>
      <c r="G19" s="78" t="s">
        <v>96</v>
      </c>
      <c r="H19" s="67"/>
      <c r="I19" s="78"/>
      <c r="J19" s="84"/>
      <c r="K19" s="78"/>
      <c r="L19" s="78"/>
      <c r="M19" s="83"/>
    </row>
    <row r="20" spans="1:13" x14ac:dyDescent="0.25">
      <c r="A20" s="1699"/>
      <c r="B20" s="1528"/>
      <c r="C20" s="78" t="s">
        <v>97</v>
      </c>
      <c r="D20" s="18"/>
      <c r="E20" s="78" t="s">
        <v>98</v>
      </c>
      <c r="F20" s="18"/>
      <c r="G20" s="78"/>
      <c r="H20" s="84"/>
      <c r="I20" s="78"/>
      <c r="J20" s="84"/>
      <c r="K20" s="78"/>
      <c r="L20" s="78"/>
      <c r="M20" s="83"/>
    </row>
    <row r="21" spans="1:13" x14ac:dyDescent="0.25">
      <c r="A21" s="1699"/>
      <c r="B21" s="1528"/>
      <c r="C21" s="78" t="s">
        <v>99</v>
      </c>
      <c r="D21" s="18" t="s">
        <v>933</v>
      </c>
      <c r="E21" s="78" t="s">
        <v>101</v>
      </c>
      <c r="F21" s="1756" t="s">
        <v>2140</v>
      </c>
      <c r="G21" s="1756"/>
      <c r="H21" s="1756"/>
      <c r="I21" s="1756"/>
      <c r="J21" s="1756"/>
      <c r="K21" s="1756"/>
      <c r="L21" s="1756"/>
      <c r="M21" s="1757"/>
    </row>
    <row r="22" spans="1:13" ht="9.75" customHeight="1" x14ac:dyDescent="0.25">
      <c r="A22" s="1699"/>
      <c r="B22" s="1529"/>
      <c r="C22" s="51"/>
      <c r="D22" s="51"/>
      <c r="E22" s="51"/>
      <c r="F22" s="51"/>
      <c r="G22" s="51"/>
      <c r="H22" s="51"/>
      <c r="I22" s="51"/>
      <c r="J22" s="51"/>
      <c r="K22" s="51"/>
      <c r="L22" s="51"/>
      <c r="M22" s="64"/>
    </row>
    <row r="23" spans="1:13" x14ac:dyDescent="0.25">
      <c r="A23" s="1699"/>
      <c r="B23" s="1539" t="s">
        <v>103</v>
      </c>
      <c r="C23" s="24"/>
      <c r="D23" s="24"/>
      <c r="E23" s="24"/>
      <c r="F23" s="24"/>
      <c r="G23" s="24"/>
      <c r="H23" s="24"/>
      <c r="I23" s="24"/>
      <c r="J23" s="24"/>
      <c r="K23" s="24"/>
      <c r="L23" s="61"/>
      <c r="M23" s="60"/>
    </row>
    <row r="24" spans="1:13" x14ac:dyDescent="0.25">
      <c r="A24" s="1699"/>
      <c r="B24" s="1528"/>
      <c r="C24" s="78" t="s">
        <v>104</v>
      </c>
      <c r="D24" s="67"/>
      <c r="E24" s="57"/>
      <c r="F24" s="78" t="s">
        <v>105</v>
      </c>
      <c r="G24" s="18"/>
      <c r="H24" s="57"/>
      <c r="I24" s="78" t="s">
        <v>106</v>
      </c>
      <c r="J24" s="18" t="s">
        <v>100</v>
      </c>
      <c r="K24" s="57"/>
      <c r="L24" s="15"/>
      <c r="M24" s="14"/>
    </row>
    <row r="25" spans="1:13" x14ac:dyDescent="0.25">
      <c r="A25" s="1699"/>
      <c r="B25" s="1528"/>
      <c r="C25" s="78" t="s">
        <v>107</v>
      </c>
      <c r="D25" s="79"/>
      <c r="E25" s="15"/>
      <c r="F25" s="78" t="s">
        <v>108</v>
      </c>
      <c r="G25" s="67"/>
      <c r="H25" s="15"/>
      <c r="I25" s="77"/>
      <c r="J25" s="15"/>
      <c r="K25" s="76"/>
      <c r="L25" s="15"/>
      <c r="M25" s="14"/>
    </row>
    <row r="26" spans="1:13" x14ac:dyDescent="0.25">
      <c r="A26" s="1699"/>
      <c r="B26" s="1528"/>
      <c r="C26" s="74"/>
      <c r="D26" s="74"/>
      <c r="E26" s="74"/>
      <c r="F26" s="74"/>
      <c r="G26" s="74"/>
      <c r="H26" s="74"/>
      <c r="I26" s="74"/>
      <c r="J26" s="74"/>
      <c r="K26" s="74"/>
      <c r="L26" s="16"/>
      <c r="M26" s="48"/>
    </row>
    <row r="27" spans="1:13" x14ac:dyDescent="0.25">
      <c r="A27" s="1699"/>
      <c r="B27" s="562" t="s">
        <v>109</v>
      </c>
      <c r="C27" s="72"/>
      <c r="D27" s="72"/>
      <c r="E27" s="72"/>
      <c r="F27" s="72"/>
      <c r="G27" s="72"/>
      <c r="H27" s="72"/>
      <c r="I27" s="72"/>
      <c r="J27" s="72"/>
      <c r="K27" s="72"/>
      <c r="L27" s="72"/>
      <c r="M27" s="71"/>
    </row>
    <row r="28" spans="1:13" x14ac:dyDescent="0.25">
      <c r="A28" s="1699"/>
      <c r="B28" s="70"/>
      <c r="C28" s="563" t="s">
        <v>110</v>
      </c>
      <c r="D28" s="68">
        <v>0</v>
      </c>
      <c r="E28" s="57"/>
      <c r="F28" s="55" t="s">
        <v>112</v>
      </c>
      <c r="G28" s="67">
        <v>2020</v>
      </c>
      <c r="H28" s="57"/>
      <c r="I28" s="55" t="s">
        <v>113</v>
      </c>
      <c r="J28" s="1540" t="s">
        <v>2141</v>
      </c>
      <c r="K28" s="1518"/>
      <c r="L28" s="1541"/>
      <c r="M28" s="66"/>
    </row>
    <row r="29" spans="1:13" x14ac:dyDescent="0.25">
      <c r="A29" s="1699"/>
      <c r="B29" s="65"/>
      <c r="C29" s="51"/>
      <c r="D29" s="51"/>
      <c r="E29" s="51"/>
      <c r="F29" s="51"/>
      <c r="G29" s="51"/>
      <c r="H29" s="51"/>
      <c r="I29" s="51"/>
      <c r="J29" s="51"/>
      <c r="K29" s="51"/>
      <c r="L29" s="51"/>
      <c r="M29" s="64"/>
    </row>
    <row r="30" spans="1:13" x14ac:dyDescent="0.25">
      <c r="A30" s="1699"/>
      <c r="B30" s="1528" t="s">
        <v>114</v>
      </c>
      <c r="C30" s="62"/>
      <c r="D30" s="62"/>
      <c r="E30" s="62"/>
      <c r="F30" s="62"/>
      <c r="G30" s="62"/>
      <c r="H30" s="62"/>
      <c r="I30" s="62"/>
      <c r="J30" s="62"/>
      <c r="K30" s="62"/>
      <c r="L30" s="15"/>
      <c r="M30" s="14"/>
    </row>
    <row r="31" spans="1:13" x14ac:dyDescent="0.25">
      <c r="A31" s="1699"/>
      <c r="B31" s="1528"/>
      <c r="C31" s="57" t="s">
        <v>115</v>
      </c>
      <c r="D31" s="564">
        <v>45078</v>
      </c>
      <c r="E31" s="54"/>
      <c r="F31" s="57" t="s">
        <v>116</v>
      </c>
      <c r="G31" s="564">
        <v>45657</v>
      </c>
      <c r="H31" s="54"/>
      <c r="I31" s="55"/>
      <c r="J31" s="54"/>
      <c r="K31" s="54"/>
      <c r="L31" s="15"/>
      <c r="M31" s="14"/>
    </row>
    <row r="32" spans="1:13" x14ac:dyDescent="0.25">
      <c r="A32" s="1699"/>
      <c r="B32" s="1528"/>
      <c r="C32" s="57"/>
      <c r="D32" s="122"/>
      <c r="E32" s="54"/>
      <c r="F32" s="57"/>
      <c r="G32" s="54"/>
      <c r="H32" s="54"/>
      <c r="I32" s="55"/>
      <c r="J32" s="54"/>
      <c r="K32" s="54"/>
      <c r="L32" s="15"/>
      <c r="M32" s="14"/>
    </row>
    <row r="33" spans="1:13" x14ac:dyDescent="0.25">
      <c r="A33" s="1699"/>
      <c r="B33" s="562" t="s">
        <v>117</v>
      </c>
      <c r="C33" s="46"/>
      <c r="D33" s="46"/>
      <c r="E33" s="46"/>
      <c r="F33" s="46"/>
      <c r="G33" s="46"/>
      <c r="H33" s="46"/>
      <c r="I33" s="46"/>
      <c r="J33" s="46"/>
      <c r="K33" s="46"/>
      <c r="L33" s="46"/>
      <c r="M33" s="45"/>
    </row>
    <row r="34" spans="1:13" x14ac:dyDescent="0.25">
      <c r="A34" s="1699"/>
      <c r="B34" s="70"/>
      <c r="C34" s="148"/>
      <c r="D34" s="35" t="s">
        <v>118</v>
      </c>
      <c r="E34" s="35"/>
      <c r="F34" s="35" t="s">
        <v>119</v>
      </c>
      <c r="G34" s="35"/>
      <c r="H34" s="43" t="s">
        <v>120</v>
      </c>
      <c r="I34" s="43"/>
      <c r="J34" s="43" t="s">
        <v>121</v>
      </c>
      <c r="K34" s="35"/>
      <c r="L34" s="35" t="s">
        <v>122</v>
      </c>
      <c r="M34" s="44"/>
    </row>
    <row r="35" spans="1:13" x14ac:dyDescent="0.25">
      <c r="A35" s="1699"/>
      <c r="B35" s="70"/>
      <c r="C35" s="148"/>
      <c r="D35" s="2409"/>
      <c r="E35" s="2410"/>
      <c r="F35" s="2409">
        <v>3</v>
      </c>
      <c r="G35" s="2410"/>
      <c r="H35" s="2409">
        <v>3</v>
      </c>
      <c r="I35" s="2410"/>
      <c r="J35" s="2409" t="s">
        <v>73</v>
      </c>
      <c r="K35" s="2410"/>
      <c r="L35" s="2409" t="s">
        <v>73</v>
      </c>
      <c r="M35" s="2410"/>
    </row>
    <row r="36" spans="1:13" x14ac:dyDescent="0.25">
      <c r="A36" s="1699"/>
      <c r="B36" s="70"/>
      <c r="C36" s="148"/>
      <c r="D36" s="35" t="s">
        <v>123</v>
      </c>
      <c r="E36" s="35"/>
      <c r="F36" s="35" t="s">
        <v>124</v>
      </c>
      <c r="G36" s="35"/>
      <c r="H36" s="43" t="s">
        <v>125</v>
      </c>
      <c r="I36" s="43"/>
      <c r="J36" s="43" t="s">
        <v>126</v>
      </c>
      <c r="K36" s="35"/>
      <c r="L36" s="35" t="s">
        <v>127</v>
      </c>
      <c r="M36" s="42"/>
    </row>
    <row r="37" spans="1:13" x14ac:dyDescent="0.25">
      <c r="A37" s="1699"/>
      <c r="B37" s="70"/>
      <c r="C37" s="148"/>
      <c r="D37" s="2409" t="s">
        <v>73</v>
      </c>
      <c r="E37" s="2410"/>
      <c r="F37" s="29"/>
      <c r="G37" s="2409" t="s">
        <v>73</v>
      </c>
      <c r="H37" s="2410"/>
      <c r="I37" s="36"/>
      <c r="J37" s="2409" t="s">
        <v>73</v>
      </c>
      <c r="K37" s="2410"/>
      <c r="L37" s="2409" t="s">
        <v>73</v>
      </c>
      <c r="M37" s="2410"/>
    </row>
    <row r="38" spans="1:13" x14ac:dyDescent="0.25">
      <c r="A38" s="1699"/>
      <c r="B38" s="70"/>
      <c r="C38" s="148"/>
      <c r="D38" s="35" t="s">
        <v>128</v>
      </c>
      <c r="E38" s="35"/>
      <c r="F38" s="35" t="s">
        <v>129</v>
      </c>
      <c r="G38" s="35"/>
      <c r="H38" s="43" t="s">
        <v>130</v>
      </c>
      <c r="I38" s="43"/>
      <c r="J38" s="43" t="s">
        <v>131</v>
      </c>
      <c r="K38" s="35"/>
      <c r="L38" s="35" t="s">
        <v>132</v>
      </c>
      <c r="M38" s="42"/>
    </row>
    <row r="39" spans="1:13" x14ac:dyDescent="0.25">
      <c r="A39" s="1699"/>
      <c r="B39" s="70"/>
      <c r="C39" s="148"/>
      <c r="D39" s="2409" t="s">
        <v>73</v>
      </c>
      <c r="E39" s="2410"/>
      <c r="F39" s="2409" t="s">
        <v>73</v>
      </c>
      <c r="G39" s="2410"/>
      <c r="H39" s="29"/>
      <c r="I39" s="36"/>
      <c r="J39" s="29"/>
      <c r="K39" s="36"/>
      <c r="L39" s="29"/>
      <c r="M39" s="41"/>
    </row>
    <row r="40" spans="1:13" x14ac:dyDescent="0.25">
      <c r="A40" s="1699"/>
      <c r="B40" s="70"/>
      <c r="C40" s="148"/>
      <c r="D40" s="31" t="s">
        <v>132</v>
      </c>
      <c r="E40" s="30"/>
      <c r="F40" s="31" t="s">
        <v>133</v>
      </c>
      <c r="G40" s="30"/>
      <c r="H40" s="39"/>
      <c r="I40" s="40"/>
      <c r="J40" s="39"/>
      <c r="K40" s="40"/>
      <c r="L40" s="39"/>
      <c r="M40" s="38"/>
    </row>
    <row r="41" spans="1:13" x14ac:dyDescent="0.25">
      <c r="A41" s="1699"/>
      <c r="B41" s="70"/>
      <c r="C41" s="148"/>
      <c r="D41" s="29"/>
      <c r="E41" s="36"/>
      <c r="F41" s="2409">
        <v>6</v>
      </c>
      <c r="G41" s="2410"/>
      <c r="H41" s="34"/>
      <c r="I41" s="35"/>
      <c r="J41" s="34"/>
      <c r="K41" s="35"/>
      <c r="L41" s="34"/>
      <c r="M41" s="33"/>
    </row>
    <row r="42" spans="1:13" x14ac:dyDescent="0.25">
      <c r="A42" s="1699"/>
      <c r="B42" s="65"/>
      <c r="C42" s="565"/>
      <c r="D42" s="16"/>
      <c r="E42" s="16"/>
      <c r="F42" s="16"/>
      <c r="G42" s="16"/>
      <c r="H42" s="1527"/>
      <c r="I42" s="1527"/>
      <c r="J42" s="27"/>
      <c r="K42" s="28"/>
      <c r="L42" s="27"/>
      <c r="M42" s="26"/>
    </row>
    <row r="43" spans="1:13" ht="18" customHeight="1" x14ac:dyDescent="0.25">
      <c r="A43" s="1699"/>
      <c r="B43" s="1528" t="s">
        <v>134</v>
      </c>
      <c r="C43" s="84"/>
      <c r="D43" s="84"/>
      <c r="E43" s="84"/>
      <c r="F43" s="84"/>
      <c r="G43" s="84"/>
      <c r="H43" s="84"/>
      <c r="I43" s="84"/>
      <c r="J43" s="84"/>
      <c r="K43" s="84"/>
      <c r="L43" s="15"/>
      <c r="M43" s="14"/>
    </row>
    <row r="44" spans="1:13" x14ac:dyDescent="0.25">
      <c r="A44" s="1699"/>
      <c r="B44" s="1528"/>
      <c r="C44" s="15"/>
      <c r="D44" s="23" t="s">
        <v>135</v>
      </c>
      <c r="E44" s="22" t="s">
        <v>136</v>
      </c>
      <c r="F44" s="1530" t="s">
        <v>137</v>
      </c>
      <c r="G44" s="1531"/>
      <c r="H44" s="1531"/>
      <c r="I44" s="1531"/>
      <c r="J44" s="1531"/>
      <c r="K44" s="21" t="s">
        <v>101</v>
      </c>
      <c r="L44" s="1532"/>
      <c r="M44" s="1533"/>
    </row>
    <row r="45" spans="1:13" x14ac:dyDescent="0.25">
      <c r="A45" s="1699"/>
      <c r="B45" s="1528"/>
      <c r="C45" s="15"/>
      <c r="D45" s="19"/>
      <c r="E45" s="18" t="s">
        <v>100</v>
      </c>
      <c r="F45" s="1530"/>
      <c r="G45" s="1531"/>
      <c r="H45" s="1531"/>
      <c r="I45" s="1531"/>
      <c r="J45" s="1531"/>
      <c r="K45" s="15"/>
      <c r="L45" s="1534"/>
      <c r="M45" s="1535"/>
    </row>
    <row r="46" spans="1:13" x14ac:dyDescent="0.25">
      <c r="A46" s="1699"/>
      <c r="B46" s="1529"/>
      <c r="C46" s="16"/>
      <c r="D46" s="16"/>
      <c r="E46" s="16"/>
      <c r="F46" s="16"/>
      <c r="G46" s="16"/>
      <c r="H46" s="16"/>
      <c r="I46" s="16"/>
      <c r="J46" s="16"/>
      <c r="K46" s="16"/>
      <c r="L46" s="15"/>
      <c r="M46" s="14"/>
    </row>
    <row r="47" spans="1:13" ht="93" customHeight="1" x14ac:dyDescent="0.25">
      <c r="A47" s="1699"/>
      <c r="B47" s="12" t="s">
        <v>139</v>
      </c>
      <c r="C47" s="1514" t="s">
        <v>2142</v>
      </c>
      <c r="D47" s="1515"/>
      <c r="E47" s="1515"/>
      <c r="F47" s="1515"/>
      <c r="G47" s="1515"/>
      <c r="H47" s="1515"/>
      <c r="I47" s="1515"/>
      <c r="J47" s="1515"/>
      <c r="K47" s="1515"/>
      <c r="L47" s="1515"/>
      <c r="M47" s="1516"/>
    </row>
    <row r="48" spans="1:13" x14ac:dyDescent="0.25">
      <c r="A48" s="1699"/>
      <c r="B48" s="12" t="s">
        <v>141</v>
      </c>
      <c r="C48" s="1514" t="s">
        <v>2143</v>
      </c>
      <c r="D48" s="1515"/>
      <c r="E48" s="1515"/>
      <c r="F48" s="1515"/>
      <c r="G48" s="1515"/>
      <c r="H48" s="1515"/>
      <c r="I48" s="1515"/>
      <c r="J48" s="1515"/>
      <c r="K48" s="1515"/>
      <c r="L48" s="1515"/>
      <c r="M48" s="1516"/>
    </row>
    <row r="49" spans="1:13" x14ac:dyDescent="0.25">
      <c r="A49" s="1699"/>
      <c r="B49" s="12" t="s">
        <v>143</v>
      </c>
      <c r="C49" s="1514" t="s">
        <v>2144</v>
      </c>
      <c r="D49" s="1515"/>
      <c r="E49" s="1515"/>
      <c r="F49" s="1515"/>
      <c r="G49" s="1515"/>
      <c r="H49" s="1515"/>
      <c r="I49" s="1515"/>
      <c r="J49" s="1515"/>
      <c r="K49" s="1515"/>
      <c r="L49" s="1515"/>
      <c r="M49" s="1516"/>
    </row>
    <row r="50" spans="1:13" x14ac:dyDescent="0.25">
      <c r="A50" s="2243"/>
      <c r="B50" s="12" t="s">
        <v>144</v>
      </c>
      <c r="C50" s="1514" t="s">
        <v>73</v>
      </c>
      <c r="D50" s="1515"/>
      <c r="E50" s="1515"/>
      <c r="F50" s="1515"/>
      <c r="G50" s="1515"/>
      <c r="H50" s="1515"/>
      <c r="I50" s="1515"/>
      <c r="J50" s="1515"/>
      <c r="K50" s="1515"/>
      <c r="L50" s="1515"/>
      <c r="M50" s="1516"/>
    </row>
    <row r="51" spans="1:13" ht="15.75" customHeight="1" x14ac:dyDescent="0.25">
      <c r="A51" s="1506" t="s">
        <v>60</v>
      </c>
      <c r="B51" s="7" t="s">
        <v>145</v>
      </c>
      <c r="C51" s="1521" t="s">
        <v>910</v>
      </c>
      <c r="D51" s="1521"/>
      <c r="E51" s="1521"/>
      <c r="F51" s="1521"/>
      <c r="G51" s="1521"/>
      <c r="H51" s="1521"/>
      <c r="I51" s="1521"/>
      <c r="J51" s="1521"/>
      <c r="K51" s="1521"/>
      <c r="L51" s="1521"/>
      <c r="M51" s="1522"/>
    </row>
    <row r="52" spans="1:13" x14ac:dyDescent="0.25">
      <c r="A52" s="1507"/>
      <c r="B52" s="7" t="s">
        <v>147</v>
      </c>
      <c r="C52" s="1521" t="s">
        <v>2145</v>
      </c>
      <c r="D52" s="1521"/>
      <c r="E52" s="1521"/>
      <c r="F52" s="1521"/>
      <c r="G52" s="1521"/>
      <c r="H52" s="1521"/>
      <c r="I52" s="1521"/>
      <c r="J52" s="1521"/>
      <c r="K52" s="1521"/>
      <c r="L52" s="1521"/>
      <c r="M52" s="1522"/>
    </row>
    <row r="53" spans="1:13" x14ac:dyDescent="0.25">
      <c r="A53" s="1507"/>
      <c r="B53" s="7" t="s">
        <v>149</v>
      </c>
      <c r="C53" s="1521" t="s">
        <v>465</v>
      </c>
      <c r="D53" s="1521"/>
      <c r="E53" s="1521"/>
      <c r="F53" s="1521"/>
      <c r="G53" s="1521"/>
      <c r="H53" s="1521"/>
      <c r="I53" s="1521"/>
      <c r="J53" s="1521"/>
      <c r="K53" s="1521"/>
      <c r="L53" s="1521"/>
      <c r="M53" s="1522"/>
    </row>
    <row r="54" spans="1:13" ht="15.75" customHeight="1" x14ac:dyDescent="0.25">
      <c r="A54" s="1507"/>
      <c r="B54" s="8" t="s">
        <v>151</v>
      </c>
      <c r="C54" s="1521" t="s">
        <v>909</v>
      </c>
      <c r="D54" s="1521"/>
      <c r="E54" s="1521"/>
      <c r="F54" s="1521"/>
      <c r="G54" s="1521"/>
      <c r="H54" s="1521"/>
      <c r="I54" s="1521"/>
      <c r="J54" s="1521"/>
      <c r="K54" s="1521"/>
      <c r="L54" s="1521"/>
      <c r="M54" s="1522"/>
    </row>
    <row r="55" spans="1:13" ht="15.75" customHeight="1" x14ac:dyDescent="0.25">
      <c r="A55" s="1507"/>
      <c r="B55" s="7" t="s">
        <v>153</v>
      </c>
      <c r="C55" s="2570" t="s">
        <v>911</v>
      </c>
      <c r="D55" s="1521"/>
      <c r="E55" s="1521"/>
      <c r="F55" s="1521"/>
      <c r="G55" s="1521"/>
      <c r="H55" s="1521"/>
      <c r="I55" s="1521"/>
      <c r="J55" s="1521"/>
      <c r="K55" s="1521"/>
      <c r="L55" s="1521"/>
      <c r="M55" s="1522"/>
    </row>
    <row r="56" spans="1:13" ht="16.5" thickBot="1" x14ac:dyDescent="0.3">
      <c r="A56" s="1510"/>
      <c r="B56" s="7" t="s">
        <v>155</v>
      </c>
      <c r="C56" s="1521">
        <v>3134881467</v>
      </c>
      <c r="D56" s="1521"/>
      <c r="E56" s="1521"/>
      <c r="F56" s="1521"/>
      <c r="G56" s="1521"/>
      <c r="H56" s="1521"/>
      <c r="I56" s="1521"/>
      <c r="J56" s="1521"/>
      <c r="K56" s="1521"/>
      <c r="L56" s="1521"/>
      <c r="M56" s="1522"/>
    </row>
    <row r="57" spans="1:13" ht="15.75" customHeight="1" x14ac:dyDescent="0.25">
      <c r="A57" s="1506" t="s">
        <v>156</v>
      </c>
      <c r="B57" s="6" t="s">
        <v>157</v>
      </c>
      <c r="C57" s="1521" t="s">
        <v>2146</v>
      </c>
      <c r="D57" s="1521"/>
      <c r="E57" s="1521"/>
      <c r="F57" s="1521"/>
      <c r="G57" s="1521"/>
      <c r="H57" s="1521"/>
      <c r="I57" s="1521"/>
      <c r="J57" s="1521"/>
      <c r="K57" s="1521"/>
      <c r="L57" s="1521"/>
      <c r="M57" s="1522"/>
    </row>
    <row r="58" spans="1:13" ht="30" customHeight="1" x14ac:dyDescent="0.25">
      <c r="A58" s="1507"/>
      <c r="B58" s="6" t="s">
        <v>158</v>
      </c>
      <c r="C58" s="1521" t="s">
        <v>2147</v>
      </c>
      <c r="D58" s="1521"/>
      <c r="E58" s="1521"/>
      <c r="F58" s="1521"/>
      <c r="G58" s="1521"/>
      <c r="H58" s="1521"/>
      <c r="I58" s="1521"/>
      <c r="J58" s="1521"/>
      <c r="K58" s="1521"/>
      <c r="L58" s="1521"/>
      <c r="M58" s="1522"/>
    </row>
    <row r="59" spans="1:13" ht="30" customHeight="1" thickBot="1" x14ac:dyDescent="0.3">
      <c r="A59" s="1507"/>
      <c r="B59" s="5" t="s">
        <v>79</v>
      </c>
      <c r="C59" s="1521" t="s">
        <v>465</v>
      </c>
      <c r="D59" s="1521"/>
      <c r="E59" s="1521"/>
      <c r="F59" s="1521"/>
      <c r="G59" s="1521"/>
      <c r="H59" s="1521"/>
      <c r="I59" s="1521"/>
      <c r="J59" s="1521"/>
      <c r="K59" s="1521"/>
      <c r="L59" s="1521"/>
      <c r="M59" s="1522"/>
    </row>
    <row r="60" spans="1:13" ht="16.5" thickBot="1" x14ac:dyDescent="0.3">
      <c r="A60" s="4" t="s">
        <v>64</v>
      </c>
      <c r="B60" s="3"/>
      <c r="C60" s="2569"/>
      <c r="D60" s="1708"/>
      <c r="E60" s="1708"/>
      <c r="F60" s="1708"/>
      <c r="G60" s="1708"/>
      <c r="H60" s="1708"/>
      <c r="I60" s="1708"/>
      <c r="J60" s="1708"/>
      <c r="K60" s="1708"/>
      <c r="L60" s="1708"/>
      <c r="M60" s="1709"/>
    </row>
  </sheetData>
  <mergeCells count="61">
    <mergeCell ref="C15:K15"/>
    <mergeCell ref="C13:D13"/>
    <mergeCell ref="G13:M13"/>
    <mergeCell ref="C6:M6"/>
    <mergeCell ref="C7:D7"/>
    <mergeCell ref="I7:M7"/>
    <mergeCell ref="C11:M11"/>
    <mergeCell ref="C12:M12"/>
    <mergeCell ref="A14:A50"/>
    <mergeCell ref="C14:M14"/>
    <mergeCell ref="B16:B22"/>
    <mergeCell ref="F21:M21"/>
    <mergeCell ref="B23:B26"/>
    <mergeCell ref="J28:L28"/>
    <mergeCell ref="B30:B32"/>
    <mergeCell ref="D35:E35"/>
    <mergeCell ref="F35:G35"/>
    <mergeCell ref="H35:I35"/>
    <mergeCell ref="J35:K35"/>
    <mergeCell ref="L35:M35"/>
    <mergeCell ref="D37:E37"/>
    <mergeCell ref="G37:H37"/>
    <mergeCell ref="J37:K37"/>
    <mergeCell ref="L37:M37"/>
    <mergeCell ref="A2:A11"/>
    <mergeCell ref="C2:M2"/>
    <mergeCell ref="C3:M3"/>
    <mergeCell ref="C4:E4"/>
    <mergeCell ref="F4:G4"/>
    <mergeCell ref="C5:M5"/>
    <mergeCell ref="B8:B10"/>
    <mergeCell ref="C9:D9"/>
    <mergeCell ref="F9:G9"/>
    <mergeCell ref="I9:J9"/>
    <mergeCell ref="C10:D10"/>
    <mergeCell ref="F10:G10"/>
    <mergeCell ref="I10:J10"/>
    <mergeCell ref="D39:E39"/>
    <mergeCell ref="F39:G39"/>
    <mergeCell ref="F41:G41"/>
    <mergeCell ref="H42:I42"/>
    <mergeCell ref="B43:B46"/>
    <mergeCell ref="F44:F45"/>
    <mergeCell ref="G44:J45"/>
    <mergeCell ref="L44:M45"/>
    <mergeCell ref="C47:M47"/>
    <mergeCell ref="C48:M48"/>
    <mergeCell ref="C49:M49"/>
    <mergeCell ref="C50:M50"/>
    <mergeCell ref="C60:M60"/>
    <mergeCell ref="C55:M55"/>
    <mergeCell ref="C56:M56"/>
    <mergeCell ref="A57:A59"/>
    <mergeCell ref="C57:M57"/>
    <mergeCell ref="C58:M58"/>
    <mergeCell ref="C59:M59"/>
    <mergeCell ref="A51:A56"/>
    <mergeCell ref="C51:M51"/>
    <mergeCell ref="C52:M52"/>
    <mergeCell ref="C53:M53"/>
    <mergeCell ref="C54:M54"/>
  </mergeCells>
  <dataValidations count="8">
    <dataValidation allowBlank="1" showInputMessage="1" showErrorMessage="1" prompt="Incluir una ficha por cada indicador, ya sea de producto o de resultado" sqref="B1" xr:uid="{00000000-0002-0000-6200-000000000000}"/>
    <dataValidation allowBlank="1" showInputMessage="1" showErrorMessage="1" prompt="Seleccione de la lista desplegable" sqref="B4 B7 H7" xr:uid="{00000000-0002-0000-6200-000001000000}"/>
    <dataValidation allowBlank="1" showInputMessage="1" showErrorMessage="1" prompt="Determine si el indicador responde a un enfoque (Derechos Humanos, Género, Diferencial, Poblacional, Ambiental y Territorial). Si responde a más de enfoque separelos por ;" sqref="B14:B15" xr:uid="{00000000-0002-0000-6200-000002000000}"/>
    <dataValidation type="list" allowBlank="1" showInputMessage="1" showErrorMessage="1" sqref="I7:M7" xr:uid="{00000000-0002-0000-62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200-000004000000}"/>
    <dataValidation allowBlank="1" showInputMessage="1" showErrorMessage="1" prompt="Identifique la meta ODS a que le apunta el indicador de producto. Seleccione de la lista desplegable." sqref="E13" xr:uid="{00000000-0002-0000-6200-000005000000}"/>
    <dataValidation allowBlank="1" showInputMessage="1" showErrorMessage="1" prompt="Identifique el ODS a que le apunta el indicador de producto. Seleccione de la lista desplegable._x000a_" sqref="B13" xr:uid="{00000000-0002-0000-6200-000006000000}"/>
    <dataValidation allowBlank="1" showDropDown="1" showInputMessage="1" showErrorMessage="1" sqref="C13:D13" xr:uid="{00000000-0002-0000-6200-000007000000}"/>
  </dataValidations>
  <hyperlinks>
    <hyperlink ref="C55" r:id="rId1"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6A997DC378A542912A57EC323D64ED" ma:contentTypeVersion="14" ma:contentTypeDescription="Crear nuevo documento." ma:contentTypeScope="" ma:versionID="673575a0d83d2fbb62ad66273c17a171">
  <xsd:schema xmlns:xsd="http://www.w3.org/2001/XMLSchema" xmlns:xs="http://www.w3.org/2001/XMLSchema" xmlns:p="http://schemas.microsoft.com/office/2006/metadata/properties" xmlns:ns3="2e2ee133-cf8d-4b17-8d75-545e671b3f29" xmlns:ns4="66d93420-4041-4b0c-9eb9-3a1123ce09d3" targetNamespace="http://schemas.microsoft.com/office/2006/metadata/properties" ma:root="true" ma:fieldsID="342d2009260b8a28e789aeae48f4768a" ns3:_="" ns4:_="">
    <xsd:import namespace="2e2ee133-cf8d-4b17-8d75-545e671b3f29"/>
    <xsd:import namespace="66d93420-4041-4b0c-9eb9-3a1123ce09d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2ee133-cf8d-4b17-8d75-545e671b3f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d93420-4041-4b0c-9eb9-3a1123ce09d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e2ee133-cf8d-4b17-8d75-545e671b3f29" xsi:nil="true"/>
  </documentManagement>
</p:properties>
</file>

<file path=customXml/itemProps1.xml><?xml version="1.0" encoding="utf-8"?>
<ds:datastoreItem xmlns:ds="http://schemas.openxmlformats.org/officeDocument/2006/customXml" ds:itemID="{5990AE85-B4B1-4D61-98E3-055F5D3BB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2ee133-cf8d-4b17-8d75-545e671b3f29"/>
    <ds:schemaRef ds:uri="66d93420-4041-4b0c-9eb9-3a1123ce09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BA07C0-96BC-455F-AED5-4942F26BE128}">
  <ds:schemaRefs>
    <ds:schemaRef ds:uri="http://schemas.microsoft.com/sharepoint/v3/contenttype/forms"/>
  </ds:schemaRefs>
</ds:datastoreItem>
</file>

<file path=customXml/itemProps3.xml><?xml version="1.0" encoding="utf-8"?>
<ds:datastoreItem xmlns:ds="http://schemas.openxmlformats.org/officeDocument/2006/customXml" ds:itemID="{7F022776-E870-4D5B-B7CA-FB492A104151}">
  <ds:schemaRefs>
    <ds:schemaRef ds:uri="http://purl.org/dc/dcmitype/"/>
    <ds:schemaRef ds:uri="http://purl.org/dc/elements/1.1/"/>
    <ds:schemaRef ds:uri="66d93420-4041-4b0c-9eb9-3a1123ce09d3"/>
    <ds:schemaRef ds:uri="http://schemas.microsoft.com/office/2006/documentManagement/types"/>
    <ds:schemaRef ds:uri="2e2ee133-cf8d-4b17-8d75-545e671b3f29"/>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102</vt:i4>
      </vt:variant>
    </vt:vector>
  </HeadingPairs>
  <TitlesOfParts>
    <vt:vector size="102" baseType="lpstr">
      <vt:lpstr>Instructivo Plan de Acción</vt:lpstr>
      <vt:lpstr> Instructivo ficha técnica RyP</vt:lpstr>
      <vt:lpstr>Ficha técnica IResultado 1</vt:lpstr>
      <vt:lpstr>PLAN DE ACCION PPDPB </vt:lpstr>
      <vt:lpstr>Ficha Técnica IR 1.1</vt:lpstr>
      <vt:lpstr>Ficha técnica IR 2.1</vt:lpstr>
      <vt:lpstr>Ficha técnica IR 3.1</vt:lpstr>
      <vt:lpstr>Ficha técnica IR 3.2</vt:lpstr>
      <vt:lpstr>Ficha técnica IR 3.3</vt:lpstr>
      <vt:lpstr>Ficha técnica IR 3.4</vt:lpstr>
      <vt:lpstr>Ficha técnica IR 3.5</vt:lpstr>
      <vt:lpstr>Ficha técnica IR 4.1</vt:lpstr>
      <vt:lpstr>Ficha técnica IR 4.2</vt:lpstr>
      <vt:lpstr>Ficha técnica IR 5.1</vt:lpstr>
      <vt:lpstr>1.1.1</vt:lpstr>
      <vt:lpstr>1.1.2 </vt:lpstr>
      <vt:lpstr> 1.1.3</vt:lpstr>
      <vt:lpstr>1.1.4</vt:lpstr>
      <vt:lpstr>1.1.5 </vt:lpstr>
      <vt:lpstr>1.1.6</vt:lpstr>
      <vt:lpstr>1.1.7</vt:lpstr>
      <vt:lpstr>1.1.8</vt:lpstr>
      <vt:lpstr>1.1.9 </vt:lpstr>
      <vt:lpstr>1.1.10</vt:lpstr>
      <vt:lpstr> IP. 1.11.</vt:lpstr>
      <vt:lpstr>IP 1. 12</vt:lpstr>
      <vt:lpstr>IP 1.13</vt:lpstr>
      <vt:lpstr> IP 1.14 </vt:lpstr>
      <vt:lpstr> 1.1.11</vt:lpstr>
      <vt:lpstr>1.1.12</vt:lpstr>
      <vt:lpstr>1.1.13</vt:lpstr>
      <vt:lpstr>1.1.14</vt:lpstr>
      <vt:lpstr>IP. 1.19</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1.1.31</vt:lpstr>
      <vt:lpstr>1.1.32</vt:lpstr>
      <vt:lpstr>1.1.33</vt:lpstr>
      <vt:lpstr>1.1.34</vt:lpstr>
      <vt:lpstr>1.1.35</vt:lpstr>
      <vt:lpstr>1.1.36</vt:lpstr>
      <vt:lpstr>1.1.37</vt:lpstr>
      <vt:lpstr>1.1.38</vt:lpstr>
      <vt:lpstr>1.1.39</vt:lpstr>
      <vt:lpstr>1.1.40</vt:lpstr>
      <vt:lpstr>1.1.41</vt:lpstr>
      <vt:lpstr>1.1.42</vt:lpstr>
      <vt:lpstr>2.1.1</vt:lpstr>
      <vt:lpstr>2.1.2</vt:lpstr>
      <vt:lpstr>2.1.3</vt:lpstr>
      <vt:lpstr>2.1.4</vt:lpstr>
      <vt:lpstr>2.1.5</vt:lpstr>
      <vt:lpstr>2.1.6</vt:lpstr>
      <vt:lpstr>2.1.7</vt:lpstr>
      <vt:lpstr>2.1.8</vt:lpstr>
      <vt:lpstr>2.1.9</vt:lpstr>
      <vt:lpstr>2.1.10</vt:lpstr>
      <vt:lpstr>2.1.11</vt:lpstr>
      <vt:lpstr>3.1.1</vt:lpstr>
      <vt:lpstr>3.1.2</vt:lpstr>
      <vt:lpstr>3.2.1</vt:lpstr>
      <vt:lpstr>3.3.1</vt:lpstr>
      <vt:lpstr>3.3.2</vt:lpstr>
      <vt:lpstr>3.3.3</vt:lpstr>
      <vt:lpstr>3.3.4</vt:lpstr>
      <vt:lpstr>3.3.5</vt:lpstr>
      <vt:lpstr>3.4.1</vt:lpstr>
      <vt:lpstr>3.5.1</vt:lpstr>
      <vt:lpstr>3.5.2</vt:lpstr>
      <vt:lpstr>3.5.3</vt:lpstr>
      <vt:lpstr>4.1.1</vt:lpstr>
      <vt:lpstr>4.1.2</vt:lpstr>
      <vt:lpstr>4.1.3</vt:lpstr>
      <vt:lpstr>4.1.4</vt:lpstr>
      <vt:lpstr>4.2.1</vt:lpstr>
      <vt:lpstr>4.2.2</vt:lpstr>
      <vt:lpstr>4.2.3</vt:lpstr>
      <vt:lpstr>4.2.4</vt:lpstr>
      <vt:lpstr>4.2.5</vt:lpstr>
      <vt:lpstr>4.2.6</vt:lpstr>
      <vt:lpstr>4.2.7</vt:lpstr>
      <vt:lpstr>5.1.1</vt:lpstr>
      <vt:lpstr>5.1.2</vt:lpstr>
      <vt:lpstr>5.1.3</vt:lpstr>
      <vt:lpstr>5.1.4</vt:lpstr>
      <vt:lpstr>5.1.5</vt:lpstr>
      <vt:lpstr>5.1.6</vt:lpstr>
      <vt:lpstr>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Luisa Fernanda Diaz Moreno</cp:lastModifiedBy>
  <cp:revision/>
  <dcterms:created xsi:type="dcterms:W3CDTF">2022-05-10T15:03:43Z</dcterms:created>
  <dcterms:modified xsi:type="dcterms:W3CDTF">2025-03-26T20:43:12Z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0x010100336A997DC378A542912A57EC323D64ED</vt:lpwstr>
  </property>
</Properties>
</file>